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\Desktop\Respaldo de información\Escritorio\Colegio\2024\Junior 2024\Documentos entregados\"/>
    </mc:Choice>
  </mc:AlternateContent>
  <bookViews>
    <workbookView xWindow="888" yWindow="0" windowWidth="15504" windowHeight="6228"/>
  </bookViews>
  <sheets>
    <sheet name="Modelo de Negocios" sheetId="1" r:id="rId1"/>
  </sheets>
  <calcPr calcId="152511"/>
  <extLst>
    <ext uri="GoogleSheetsCustomDataVersion2">
      <go:sheetsCustomData xmlns:go="http://customooxmlschemas.google.com/" r:id="rId5" roundtripDataChecksum="vBkDM/E2DIFrwPKdVpmwe5rqam7DxvFWeXzg+AQPlzk="/>
    </ext>
  </extLst>
</workbook>
</file>

<file path=xl/calcChain.xml><?xml version="1.0" encoding="utf-8"?>
<calcChain xmlns="http://schemas.openxmlformats.org/spreadsheetml/2006/main">
  <c r="C58" i="1" l="1"/>
  <c r="F40" i="1"/>
  <c r="F46" i="1" s="1"/>
  <c r="F48" i="1" s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<sst xmlns="http://schemas.openxmlformats.org/spreadsheetml/2006/main" count="61" uniqueCount="57">
  <si>
    <t>Nombre de la empresa:</t>
  </si>
  <si>
    <t>NutryVitality</t>
  </si>
  <si>
    <t>Centro educativo:</t>
  </si>
  <si>
    <t>Nombre del tutor:</t>
  </si>
  <si>
    <t>Jonathan Humberto Mena Villalta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</si>
  <si>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</si>
  <si>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</si>
  <si>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</si>
  <si>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</si>
  <si>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</si>
  <si>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</si>
  <si>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</si>
  <si>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Distribución</t>
  </si>
  <si>
    <t>Servicio de agua</t>
  </si>
  <si>
    <t>Servicio de electricidad</t>
  </si>
  <si>
    <t>Empaques</t>
  </si>
  <si>
    <t>450g</t>
  </si>
  <si>
    <t>Polvo de hornear</t>
  </si>
  <si>
    <t>1000 g</t>
  </si>
  <si>
    <t>20000 g</t>
  </si>
  <si>
    <t>Kiwi</t>
  </si>
  <si>
    <t>1000g</t>
  </si>
  <si>
    <t>Fresa</t>
  </si>
  <si>
    <t>700g</t>
  </si>
  <si>
    <t>Maca</t>
  </si>
  <si>
    <t>500g</t>
  </si>
  <si>
    <t>Leche en polvo deslactosada</t>
  </si>
  <si>
    <t>45000 g</t>
  </si>
  <si>
    <t>Lentejas</t>
  </si>
  <si>
    <t>25000 g</t>
  </si>
  <si>
    <t>453.59 g</t>
  </si>
  <si>
    <t>Espinacas</t>
  </si>
  <si>
    <t>454g</t>
  </si>
  <si>
    <t>Zanahoria</t>
  </si>
  <si>
    <t>10000 g</t>
  </si>
  <si>
    <t>Harina de Arroz</t>
  </si>
  <si>
    <t>Estevia</t>
  </si>
  <si>
    <t>Cacao</t>
  </si>
  <si>
    <t>COSTO VARIABLE UNITARIO</t>
  </si>
  <si>
    <t>Descripción de costos fijos</t>
  </si>
  <si>
    <t>Monto</t>
  </si>
  <si>
    <t>Alquiler</t>
  </si>
  <si>
    <t>Internet</t>
  </si>
  <si>
    <t>PUNTO DE EQUILIBRIO</t>
  </si>
  <si>
    <t>UNIDADES</t>
  </si>
  <si>
    <t>Insumos de limpieza</t>
  </si>
  <si>
    <t>COLONES</t>
  </si>
  <si>
    <t>CCSS</t>
  </si>
  <si>
    <t>Salarios</t>
  </si>
  <si>
    <t>Publicidad</t>
  </si>
  <si>
    <t>COSTOS  FIJOS TOTALES</t>
  </si>
  <si>
    <t>Colegio Técnico Agustiniano, Ciudad De los Niños</t>
  </si>
  <si>
    <t>Cúrcuma</t>
  </si>
  <si>
    <t>Jengibre</t>
  </si>
  <si>
    <t>Arándano</t>
  </si>
  <si>
    <t xml:space="preserve">Ginseng indio </t>
  </si>
  <si>
    <t xml:space="preserve">Impuestos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</si>
</sst>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₡&quot;#,##0.00"/>
    <numFmt numFmtId="165" formatCode="[$₡]#,##0"/>
  </numFmts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4" fontId="1" fillId="5" borderId="10" xfId="0" applyNumberFormat="1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7" xfId="0" applyFont="1" applyFill="1" applyBorder="1" applyAlignment="1"/>
    <xf numFmtId="0" fontId="1" fillId="2" borderId="5" xfId="0" applyFont="1" applyFill="1" applyBorder="1"/>
    <xf numFmtId="0" fontId="1" fillId="2" borderId="0" xfId="0" applyFont="1" applyFill="1"/>
    <xf numFmtId="0" fontId="1" fillId="2" borderId="0" xfId="0" applyFont="1" applyFill="1" applyAlignment="1"/>
    <xf numFmtId="0" fontId="1" fillId="2" borderId="7" xfId="0" applyFont="1" applyFill="1" applyBorder="1"/>
    <xf numFmtId="164" fontId="4" fillId="2" borderId="10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/>
    <xf numFmtId="0" fontId="1" fillId="2" borderId="6" xfId="0" applyFont="1" applyFill="1" applyBorder="1"/>
    <xf numFmtId="164" fontId="4" fillId="4" borderId="0" xfId="0" applyNumberFormat="1" applyFont="1" applyFill="1" applyAlignment="1">
      <alignment horizontal="left"/>
    </xf>
    <xf numFmtId="0" fontId="1" fillId="2" borderId="1" xfId="0" applyFont="1" applyFill="1" applyBorder="1" applyAlignment="1"/>
    <xf numFmtId="165" fontId="4" fillId="2" borderId="10" xfId="0" applyNumberFormat="1" applyFont="1" applyFill="1" applyBorder="1" applyAlignment="1">
      <alignment horizontal="center"/>
    </xf>
    <xf numFmtId="0" fontId="1" fillId="2" borderId="19" xfId="0" applyFont="1" applyFill="1" applyBorder="1"/>
    <xf numFmtId="164" fontId="3" fillId="5" borderId="10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0" xfId="0" applyNumberFormat="1" applyFont="1" applyFill="1" applyBorder="1" applyAlignment="1">
      <alignment horizontal="center"/>
    </xf>
    <xf numFmtId="0" fontId="1" fillId="4" borderId="14" xfId="0" applyFont="1" applyFill="1" applyBorder="1" applyAlignment="1"/>
    <xf numFmtId="0" fontId="2" fillId="0" borderId="15" xfId="0" applyFont="1" applyBorder="1"/>
    <xf numFmtId="0" fontId="1" fillId="2" borderId="2" xfId="0" applyFont="1" applyFill="1" applyBorder="1" applyAlignment="1">
      <alignment horizontal="left"/>
    </xf>
    <xf numFmtId="0" fontId="2" fillId="0" borderId="4" xfId="0" applyFont="1" applyBorder="1"/>
    <xf numFmtId="0" fontId="3" fillId="2" borderId="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3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left"/>
    </xf>
    <xf numFmtId="0" fontId="2" fillId="0" borderId="9" xfId="0" applyFont="1" applyBorder="1"/>
    <xf numFmtId="0" fontId="1" fillId="2" borderId="11" xfId="0" applyFont="1" applyFill="1" applyBorder="1" applyAlignment="1">
      <alignment horizontal="center" vertical="center" shrinkToFit="1"/>
    </xf>
    <xf numFmtId="0" fontId="2" fillId="0" borderId="12" xfId="0" applyFont="1" applyBorder="1"/>
    <xf numFmtId="0" fontId="2" fillId="0" borderId="14" xfId="0" applyFont="1" applyBorder="1"/>
    <xf numFmtId="164" fontId="1" fillId="5" borderId="20" xfId="0" applyNumberFormat="1" applyFont="1" applyFill="1" applyBorder="1" applyAlignment="1">
      <alignment horizontal="center" vertical="center"/>
    </xf>
    <xf numFmtId="0" fontId="2" fillId="0" borderId="23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20" xfId="0" applyFont="1" applyFill="1" applyBorder="1" applyAlignment="1">
      <alignment horizontal="center" vertical="center"/>
    </xf>
    <xf numFmtId="0" fontId="2" fillId="0" borderId="22" xfId="0" applyFont="1" applyBorder="1"/>
    <xf numFmtId="0" fontId="1" fillId="5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61</xdr:row>
      <xdr:rowOff>0</xdr:rowOff>
    </xdr:from>
    <xdr:ext cx="1866900" cy="1076325"/>
    <xdr:sp macro="" textlink="">
      <xdr:nvSpPr>
        <xdr:cNvPr id="3" name="Shape 3"/>
        <xdr:cNvSpPr txBox="1"/>
      </xdr:nvSpPr>
      <xdr:spPr>
        <a:xfrm>
          <a:off x="4417313" y="3246600"/>
          <a:ext cx="1857375" cy="10668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+00506 8483-2424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direccion@jacostarica.com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www.jacostarica.com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</xdr:txBody>
    </xdr:sp>
    <xdr:clientData fLocksWithSheet="0"/>
  </xdr:oneCellAnchor>
  <xdr:oneCellAnchor>
    <xdr:from>
      <xdr:col>2</xdr:col>
      <xdr:colOff>714375</xdr:colOff>
      <xdr:row>60</xdr:row>
      <xdr:rowOff>171450</xdr:rowOff>
    </xdr:from>
    <xdr:ext cx="3124200" cy="723900"/>
    <xdr:sp macro="" textlink="">
      <xdr:nvSpPr>
        <xdr:cNvPr id="4" name="Shape 4"/>
        <xdr:cNvSpPr txBox="1"/>
      </xdr:nvSpPr>
      <xdr:spPr>
        <a:xfrm>
          <a:off x="3788663" y="3422813"/>
          <a:ext cx="31146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Junior Achievement Costa Rica ® </a:t>
          </a:r>
          <a:endParaRPr lang="en-US"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One Educación Way </a:t>
          </a:r>
          <a:endParaRPr lang="en-US"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San Rafael, Escazú</a:t>
          </a:r>
          <a:endParaRPr lang="en-US"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Edificio KPMG, 5to piso </a:t>
          </a:r>
          <a:endParaRPr lang="en-US"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</xdr:txBody>
    </xdr:sp>
    <xdr:clientData fLocksWithSheet="0"/>
  </xdr:oneCellAnchor>
  <xdr:oneCellAnchor>
    <xdr:from>
      <xdr:col>0</xdr:col>
      <xdr:colOff>85725</xdr:colOff>
      <xdr:row>0</xdr:row>
      <xdr:rowOff>0</xdr:rowOff>
    </xdr:from>
    <xdr:ext cx="4095750" cy="13239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0</xdr:row>
      <xdr:rowOff>114300</xdr:rowOff>
    </xdr:from>
    <xdr:ext cx="3238500" cy="962025"/>
    <xdr:pic>
      <xdr:nvPicPr>
        <xdr:cNvPr id="5" name="image4.jp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714375</xdr:colOff>
      <xdr:row>5</xdr:row>
      <xdr:rowOff>123825</xdr:rowOff>
    </xdr:from>
    <xdr:ext cx="2314575" cy="752475"/>
    <xdr:pic>
      <xdr:nvPicPr>
        <xdr:cNvPr id="6" name="image3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</xdr:row>
      <xdr:rowOff>114300</xdr:rowOff>
    </xdr:from>
    <xdr:ext cx="5153025" cy="95250"/>
    <xdr:pic>
      <xdr:nvPicPr>
        <xdr:cNvPr id="7" name="image2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topLeftCell="A39" workbookViewId="0">
      <selection activeCell="A47" sqref="A47:B47"/>
    </sheetView>
  </sheetViews>
  <sheetFormatPr baseColWidth="10" defaultColWidth="14.44140625" defaultRowHeight="15" customHeight="1"/>
  <cols>
    <col min="1" max="1" width="11.44140625" customWidth="1"/>
    <col min="2" max="2" width="16" customWidth="1"/>
    <col min="3" max="3" width="16.109375" customWidth="1"/>
    <col min="4" max="4" width="12.6640625" customWidth="1"/>
    <col min="5" max="5" width="23.5546875" customWidth="1"/>
    <col min="6" max="6" width="15.88671875" customWidth="1"/>
    <col min="7" max="26" width="10.8867187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 t="s">
        <v>0</v>
      </c>
      <c r="B10" s="1"/>
      <c r="C10" s="31" t="s">
        <v>1</v>
      </c>
      <c r="D10" s="32"/>
      <c r="E10" s="2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 t="s">
        <v>2</v>
      </c>
      <c r="B11" s="1"/>
      <c r="C11" s="31" t="s">
        <v>51</v>
      </c>
      <c r="D11" s="32"/>
      <c r="E11" s="2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 t="s">
        <v>3</v>
      </c>
      <c r="B12" s="1"/>
      <c r="C12" s="31" t="s">
        <v>4</v>
      </c>
      <c r="D12" s="32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2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33" t="s">
        <v>5</v>
      </c>
      <c r="B14" s="34"/>
      <c r="C14" s="34"/>
      <c r="D14" s="34"/>
      <c r="E14" s="34"/>
      <c r="F14" s="3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36" t="s">
        <v>6</v>
      </c>
      <c r="B16" s="37"/>
      <c r="C16" s="3">
        <v>3500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38" t="s">
        <v>7</v>
      </c>
      <c r="B19" s="39"/>
      <c r="C19" s="29" t="s">
        <v>8</v>
      </c>
      <c r="D19" s="29" t="s">
        <v>9</v>
      </c>
      <c r="E19" s="29" t="s">
        <v>10</v>
      </c>
      <c r="F19" s="29" t="s">
        <v>11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>
      <c r="A20" s="40"/>
      <c r="B20" s="25"/>
      <c r="C20" s="30"/>
      <c r="D20" s="30"/>
      <c r="E20" s="30"/>
      <c r="F20" s="3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6" t="s">
        <v>12</v>
      </c>
      <c r="B21" s="27"/>
      <c r="C21" s="4">
        <v>1</v>
      </c>
      <c r="D21" s="3">
        <v>134500</v>
      </c>
      <c r="E21" s="5">
        <v>45000</v>
      </c>
      <c r="F21" s="6">
        <f t="shared" ref="F21:F39" si="0">+D21/E21</f>
        <v>2.9888888888888889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6" t="s">
        <v>13</v>
      </c>
      <c r="B22" s="27"/>
      <c r="C22" s="4">
        <v>1</v>
      </c>
      <c r="D22" s="3">
        <v>63000</v>
      </c>
      <c r="E22" s="4">
        <v>45000</v>
      </c>
      <c r="F22" s="6">
        <f t="shared" si="0"/>
        <v>1.4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6" t="s">
        <v>14</v>
      </c>
      <c r="B23" s="27"/>
      <c r="C23" s="4">
        <v>1</v>
      </c>
      <c r="D23" s="3">
        <v>115000</v>
      </c>
      <c r="E23" s="4">
        <v>4500</v>
      </c>
      <c r="F23" s="6">
        <f t="shared" si="0"/>
        <v>25.555555555555557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6" t="s">
        <v>15</v>
      </c>
      <c r="B24" s="27"/>
      <c r="C24" s="4">
        <v>520</v>
      </c>
      <c r="D24" s="3">
        <v>130000</v>
      </c>
      <c r="E24" s="4">
        <v>520</v>
      </c>
      <c r="F24" s="6">
        <f t="shared" si="0"/>
        <v>250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6" t="s">
        <v>52</v>
      </c>
      <c r="B25" s="27"/>
      <c r="C25" s="4" t="s">
        <v>16</v>
      </c>
      <c r="D25" s="3">
        <v>2500</v>
      </c>
      <c r="E25" s="4">
        <v>225</v>
      </c>
      <c r="F25" s="6">
        <f t="shared" si="0"/>
        <v>11.111111111111111</v>
      </c>
      <c r="G25" s="1"/>
      <c r="H25" s="7"/>
      <c r="I25" s="7"/>
      <c r="J25" s="8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6" t="s">
        <v>17</v>
      </c>
      <c r="B26" s="27"/>
      <c r="C26" s="4" t="s">
        <v>18</v>
      </c>
      <c r="D26" s="3">
        <v>5000</v>
      </c>
      <c r="E26" s="4">
        <v>67</v>
      </c>
      <c r="F26" s="6">
        <f t="shared" si="0"/>
        <v>74.626865671641795</v>
      </c>
      <c r="G26" s="9"/>
      <c r="H26" s="10"/>
      <c r="I26" s="10"/>
      <c r="J26" s="11"/>
      <c r="K26" s="10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6" t="s">
        <v>53</v>
      </c>
      <c r="B27" s="27"/>
      <c r="C27" s="4" t="s">
        <v>19</v>
      </c>
      <c r="D27" s="13">
        <v>12000</v>
      </c>
      <c r="E27" s="4">
        <v>5000</v>
      </c>
      <c r="F27" s="6">
        <f t="shared" si="0"/>
        <v>2.4</v>
      </c>
      <c r="G27" s="9"/>
      <c r="H27" s="14"/>
      <c r="I27" s="14"/>
      <c r="J27" s="15"/>
      <c r="K27" s="14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6" t="s">
        <v>20</v>
      </c>
      <c r="B28" s="27"/>
      <c r="C28" s="4" t="s">
        <v>21</v>
      </c>
      <c r="D28" s="13">
        <v>3800</v>
      </c>
      <c r="E28" s="4">
        <v>200</v>
      </c>
      <c r="F28" s="6">
        <f t="shared" si="0"/>
        <v>19</v>
      </c>
      <c r="G28" s="9"/>
      <c r="H28" s="14"/>
      <c r="I28" s="14"/>
      <c r="J28" s="14"/>
      <c r="K28" s="14"/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6" t="s">
        <v>22</v>
      </c>
      <c r="B29" s="27"/>
      <c r="C29" s="4" t="s">
        <v>23</v>
      </c>
      <c r="D29" s="13">
        <v>500</v>
      </c>
      <c r="E29" s="4">
        <v>87</v>
      </c>
      <c r="F29" s="6">
        <f t="shared" si="0"/>
        <v>5.7471264367816088</v>
      </c>
      <c r="G29" s="9"/>
      <c r="H29" s="14"/>
      <c r="I29" s="14"/>
      <c r="J29" s="14"/>
      <c r="K29" s="14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6" t="s">
        <v>54</v>
      </c>
      <c r="B30" s="27"/>
      <c r="C30" s="4" t="s">
        <v>21</v>
      </c>
      <c r="D30" s="13">
        <v>2500</v>
      </c>
      <c r="E30" s="4">
        <v>200</v>
      </c>
      <c r="F30" s="6">
        <f t="shared" si="0"/>
        <v>12.5</v>
      </c>
      <c r="G30" s="9"/>
      <c r="H30" s="14"/>
      <c r="I30" s="14"/>
      <c r="J30" s="14"/>
      <c r="K30" s="14"/>
      <c r="L30" s="1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6" t="s">
        <v>24</v>
      </c>
      <c r="B31" s="27"/>
      <c r="C31" s="4" t="s">
        <v>25</v>
      </c>
      <c r="D31" s="13">
        <v>3000</v>
      </c>
      <c r="E31" s="4">
        <v>100</v>
      </c>
      <c r="F31" s="6">
        <f t="shared" si="0"/>
        <v>30</v>
      </c>
      <c r="G31" s="16"/>
      <c r="H31" s="14"/>
      <c r="I31" s="14"/>
      <c r="J31" s="14"/>
      <c r="K31" s="14"/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6" t="s">
        <v>26</v>
      </c>
      <c r="B32" s="27"/>
      <c r="C32" s="4" t="s">
        <v>27</v>
      </c>
      <c r="D32" s="13">
        <v>45000</v>
      </c>
      <c r="E32" s="4">
        <v>562</v>
      </c>
      <c r="F32" s="6">
        <f t="shared" si="0"/>
        <v>80.071174377224196</v>
      </c>
      <c r="G32" s="9"/>
      <c r="H32" s="14"/>
      <c r="I32" s="14"/>
      <c r="J32" s="14"/>
      <c r="K32" s="14"/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6" t="s">
        <v>28</v>
      </c>
      <c r="B33" s="27"/>
      <c r="C33" s="4" t="s">
        <v>29</v>
      </c>
      <c r="D33" s="17">
        <v>11000</v>
      </c>
      <c r="E33" s="4">
        <v>7000</v>
      </c>
      <c r="F33" s="6">
        <f t="shared" si="0"/>
        <v>1.5714285714285714</v>
      </c>
      <c r="G33" s="9"/>
      <c r="H33" s="14"/>
      <c r="I33" s="14"/>
      <c r="J33" s="14"/>
      <c r="K33" s="14"/>
      <c r="L33" s="12"/>
      <c r="M33" s="1"/>
      <c r="N33" s="1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6" t="s">
        <v>55</v>
      </c>
      <c r="B34" s="27"/>
      <c r="C34" s="4" t="s">
        <v>30</v>
      </c>
      <c r="D34" s="13">
        <v>10757.173000000001</v>
      </c>
      <c r="E34" s="4">
        <v>91</v>
      </c>
      <c r="F34" s="6">
        <f t="shared" si="0"/>
        <v>118.21069230769231</v>
      </c>
      <c r="G34" s="9"/>
      <c r="H34" s="14"/>
      <c r="I34" s="14"/>
      <c r="J34" s="14"/>
      <c r="K34" s="15"/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6" t="s">
        <v>31</v>
      </c>
      <c r="B35" s="27"/>
      <c r="C35" s="4" t="s">
        <v>32</v>
      </c>
      <c r="D35" s="13">
        <v>1500</v>
      </c>
      <c r="E35" s="4">
        <v>90</v>
      </c>
      <c r="F35" s="6">
        <f t="shared" si="0"/>
        <v>16.666666666666668</v>
      </c>
      <c r="G35" s="9"/>
      <c r="H35" s="14"/>
      <c r="I35" s="14"/>
      <c r="J35" s="14"/>
      <c r="K35" s="14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6" t="s">
        <v>33</v>
      </c>
      <c r="B36" s="27"/>
      <c r="C36" s="4" t="s">
        <v>34</v>
      </c>
      <c r="D36" s="19">
        <v>8900</v>
      </c>
      <c r="E36" s="4">
        <v>2000</v>
      </c>
      <c r="F36" s="6">
        <f t="shared" si="0"/>
        <v>4.45</v>
      </c>
      <c r="G36" s="9"/>
      <c r="H36" s="14"/>
      <c r="I36" s="14"/>
      <c r="J36" s="14"/>
      <c r="K36" s="14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6" t="s">
        <v>35</v>
      </c>
      <c r="B37" s="27"/>
      <c r="C37" s="4" t="s">
        <v>27</v>
      </c>
      <c r="D37" s="19">
        <v>262000</v>
      </c>
      <c r="E37" s="4">
        <v>200</v>
      </c>
      <c r="F37" s="6">
        <f t="shared" si="0"/>
        <v>1310</v>
      </c>
      <c r="G37" s="1"/>
      <c r="H37" s="20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6" t="s">
        <v>36</v>
      </c>
      <c r="B38" s="27"/>
      <c r="C38" s="4" t="s">
        <v>25</v>
      </c>
      <c r="D38" s="13">
        <v>1560</v>
      </c>
      <c r="E38" s="4">
        <v>16</v>
      </c>
      <c r="F38" s="6">
        <f t="shared" si="0"/>
        <v>97.5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6" t="s">
        <v>37</v>
      </c>
      <c r="B39" s="27"/>
      <c r="C39" s="4" t="s">
        <v>29</v>
      </c>
      <c r="D39" s="13">
        <v>8800</v>
      </c>
      <c r="E39" s="4">
        <v>312</v>
      </c>
      <c r="F39" s="6">
        <f t="shared" si="0"/>
        <v>28.205128205128204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8" t="s">
        <v>38</v>
      </c>
      <c r="B40" s="32"/>
      <c r="C40" s="32"/>
      <c r="D40" s="32"/>
      <c r="E40" s="27"/>
      <c r="F40" s="21">
        <f>SUMIF(F21:F39,"&gt;0")</f>
        <v>2092.004637792119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8" t="s">
        <v>39</v>
      </c>
      <c r="B43" s="39"/>
      <c r="C43" s="29" t="s">
        <v>40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0"/>
      <c r="B44" s="25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4" t="s">
        <v>41</v>
      </c>
      <c r="B45" s="25"/>
      <c r="C45" s="3">
        <v>500000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4" t="s">
        <v>42</v>
      </c>
      <c r="B46" s="25"/>
      <c r="C46" s="3">
        <v>30000</v>
      </c>
      <c r="D46" s="1"/>
      <c r="E46" s="45" t="s">
        <v>43</v>
      </c>
      <c r="F46" s="47">
        <f>+ROUNDUP(C58/(C16-F40),0)</f>
        <v>1584</v>
      </c>
      <c r="G46" s="43" t="s">
        <v>44</v>
      </c>
      <c r="H46" s="1"/>
      <c r="I46" s="1"/>
      <c r="J46" s="2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4" t="s">
        <v>56</v>
      </c>
      <c r="B47" s="25"/>
      <c r="C47" s="3">
        <v>60000</v>
      </c>
      <c r="D47" s="1"/>
      <c r="E47" s="46"/>
      <c r="F47" s="42"/>
      <c r="G47" s="4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24" t="s">
        <v>45</v>
      </c>
      <c r="B48" s="25"/>
      <c r="C48" s="3">
        <v>87000</v>
      </c>
      <c r="D48" s="1"/>
      <c r="E48" s="46"/>
      <c r="F48" s="41">
        <f>+C16*F46</f>
        <v>5544000</v>
      </c>
      <c r="G48" s="43" t="s">
        <v>46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4" t="s">
        <v>47</v>
      </c>
      <c r="B49" s="25"/>
      <c r="C49" s="3">
        <v>275000</v>
      </c>
      <c r="D49" s="1"/>
      <c r="E49" s="42"/>
      <c r="F49" s="42"/>
      <c r="G49" s="4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4" t="s">
        <v>48</v>
      </c>
      <c r="B50" s="25"/>
      <c r="C50" s="3">
        <v>1200000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4" t="s">
        <v>49</v>
      </c>
      <c r="B51" s="25"/>
      <c r="C51" s="3">
        <v>78000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4"/>
      <c r="B52" s="25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4"/>
      <c r="B53" s="25"/>
      <c r="C53" s="2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4"/>
      <c r="B54" s="25"/>
      <c r="C54" s="2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4"/>
      <c r="B55" s="25"/>
      <c r="C55" s="2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6"/>
      <c r="B56" s="27"/>
      <c r="C56" s="2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6"/>
      <c r="B57" s="27"/>
      <c r="C57" s="2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8" t="s">
        <v>50</v>
      </c>
      <c r="B58" s="27"/>
      <c r="C58" s="21">
        <f>SUM(C45:C57)</f>
        <v>2230000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51">
    <mergeCell ref="F48:F49"/>
    <mergeCell ref="G48:G49"/>
    <mergeCell ref="A43:B44"/>
    <mergeCell ref="C43:C44"/>
    <mergeCell ref="A45:B45"/>
    <mergeCell ref="A46:B46"/>
    <mergeCell ref="E46:E49"/>
    <mergeCell ref="F46:F47"/>
    <mergeCell ref="G46:G47"/>
    <mergeCell ref="A49:B49"/>
    <mergeCell ref="A36:B36"/>
    <mergeCell ref="A37:B37"/>
    <mergeCell ref="A38:B38"/>
    <mergeCell ref="A39:B39"/>
    <mergeCell ref="A40:E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D19:D20"/>
    <mergeCell ref="E19:E20"/>
    <mergeCell ref="C10:E10"/>
    <mergeCell ref="C11:E11"/>
    <mergeCell ref="C12:E12"/>
    <mergeCell ref="A14:F14"/>
    <mergeCell ref="A16:B16"/>
    <mergeCell ref="C19:C20"/>
    <mergeCell ref="F19:F20"/>
    <mergeCell ref="A19:B20"/>
    <mergeCell ref="A55:B55"/>
    <mergeCell ref="A56:B56"/>
    <mergeCell ref="A57:B57"/>
    <mergeCell ref="A58:B58"/>
    <mergeCell ref="A47:B47"/>
    <mergeCell ref="A48:B48"/>
    <mergeCell ref="A50:B50"/>
    <mergeCell ref="A51:B51"/>
    <mergeCell ref="A52:B52"/>
    <mergeCell ref="A53:B53"/>
    <mergeCell ref="A54:B5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Jon</cp:lastModifiedBy>
  <dcterms:created xsi:type="dcterms:W3CDTF">2014-01-09T17:24:36Z</dcterms:created>
  <dcterms:modified xsi:type="dcterms:W3CDTF">2024-06-05T17:23:39Z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