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ja TOTAL" sheetId="1" r:id="rId4"/>
    <sheet state="visible" name="Ingredientes la Feria" sheetId="2" r:id="rId5"/>
    <sheet state="visible" name="Entrada y Salidas Ventas La Fer" sheetId="3" r:id="rId6"/>
    <sheet state="visible" name="Entradas y Salidas de Venta de " sheetId="4" r:id="rId7"/>
    <sheet state="visible" name="Venta 11 de Junio" sheetId="5" r:id="rId8"/>
    <sheet state="visible" name="Punto de Equilibro" sheetId="6" r:id="rId9"/>
  </sheets>
  <definedNames/>
  <calcPr/>
</workbook>
</file>

<file path=xl/sharedStrings.xml><?xml version="1.0" encoding="utf-8"?>
<sst xmlns="http://schemas.openxmlformats.org/spreadsheetml/2006/main" count="260" uniqueCount="165">
  <si>
    <t>Estado de Ingresos y Caja Total</t>
  </si>
  <si>
    <t>Dinero Recaudado/Caja</t>
  </si>
  <si>
    <t>Ventas</t>
  </si>
  <si>
    <t>Venta Realizada 11 de Junio</t>
  </si>
  <si>
    <t>Ventas Totales</t>
  </si>
  <si>
    <t>Menos:</t>
  </si>
  <si>
    <t>Costo de Bienes Vendidos</t>
  </si>
  <si>
    <t>Ingreso Bruto</t>
  </si>
  <si>
    <t>Efectivo Total</t>
  </si>
  <si>
    <t>Ingredientes TOTAL para las 3 postres</t>
  </si>
  <si>
    <t>Inventario que ya tenemos</t>
  </si>
  <si>
    <t>Nombre de Estudiante</t>
  </si>
  <si>
    <t xml:space="preserve">Ingredientes </t>
  </si>
  <si>
    <t>Monte esperado</t>
  </si>
  <si>
    <t>Monte dado</t>
  </si>
  <si>
    <t>Monte Pagado (Factura)</t>
  </si>
  <si>
    <t>Ingredientes Mismos</t>
  </si>
  <si>
    <t xml:space="preserve">2 Paquete de 12 Huevos </t>
  </si>
  <si>
    <t>2 Paquetes Grandes de harina</t>
  </si>
  <si>
    <t>1 Paquete Grandes de Azucar</t>
  </si>
  <si>
    <t>1 paquete de 500 gramos de mantequila</t>
  </si>
  <si>
    <t>2 paquete de polvos de hornear</t>
  </si>
  <si>
    <t>1 carton de leche</t>
  </si>
  <si>
    <t>Esencia/Extracto de vainilla</t>
  </si>
  <si>
    <t>glasedo de vainilla</t>
  </si>
  <si>
    <t>2 Paquete Chispas de Chocolate</t>
  </si>
  <si>
    <t>2 paquetes bicarbonato</t>
  </si>
  <si>
    <t>cocoa</t>
  </si>
  <si>
    <t>&lt;-- no se olvidan las herramientas de dividirlo/servir el queque</t>
  </si>
  <si>
    <t>Sal</t>
  </si>
  <si>
    <t>Ya tiene?</t>
  </si>
  <si>
    <t>Crema para Batir</t>
  </si>
  <si>
    <t>If student's don't bring 1500, will hand out current money to the ingredientes listed in green</t>
  </si>
  <si>
    <t>Glaseo de chocolate</t>
  </si>
  <si>
    <t>Emabalaje y Paquete de CupCakes</t>
  </si>
  <si>
    <t>Embalaje de Galletas (O venderlo como hicimos en el pasado?)</t>
  </si>
  <si>
    <t>?</t>
  </si>
  <si>
    <t>Stickers</t>
  </si>
  <si>
    <t>Madre de Presidente?</t>
  </si>
  <si>
    <t>Bolsa de papel para galletas</t>
  </si>
  <si>
    <t>Paquete Platicas para Cupcakes</t>
  </si>
  <si>
    <t>Total</t>
  </si>
  <si>
    <t>Cupcakes de Vainilla</t>
  </si>
  <si>
    <t>Meta: 45 Cupcakes</t>
  </si>
  <si>
    <t>8 huevos</t>
  </si>
  <si>
    <t>4 cucharditas de polvo para hornear</t>
  </si>
  <si>
    <t>1 cucharadita de sal</t>
  </si>
  <si>
    <t>Mantequilla</t>
  </si>
  <si>
    <t>2.5 tazas Azucar</t>
  </si>
  <si>
    <t>4 cucharditas de extracto de vainilla</t>
  </si>
  <si>
    <t>harina</t>
  </si>
  <si>
    <t>Leche</t>
  </si>
  <si>
    <t>Glaseado de Vainilla</t>
  </si>
  <si>
    <t>Galletas</t>
  </si>
  <si>
    <t>Meta: 90 galletas</t>
  </si>
  <si>
    <t>Azucar Blanco + Bolsas</t>
  </si>
  <si>
    <t>Azucar moreno</t>
  </si>
  <si>
    <t>Vainilla</t>
  </si>
  <si>
    <t>La Harina</t>
  </si>
  <si>
    <t>polvo para hornear</t>
  </si>
  <si>
    <t>2 paquetes La chispa de chocolate</t>
  </si>
  <si>
    <t>mantequilla</t>
  </si>
  <si>
    <t>Huevos</t>
  </si>
  <si>
    <t>Cupcakes de Chocolate</t>
  </si>
  <si>
    <t>Meta: 45 cupcakes</t>
  </si>
  <si>
    <t>Mantequilla (150g)</t>
  </si>
  <si>
    <t>13/4 tazas de azucar</t>
  </si>
  <si>
    <t>3 huevos</t>
  </si>
  <si>
    <t>2 tazas de harina</t>
  </si>
  <si>
    <t>3/4 taza de cocoa</t>
  </si>
  <si>
    <t>1.5 cucharaditas de polvo para hornear</t>
  </si>
  <si>
    <t>1/2 chucaradita de sal</t>
  </si>
  <si>
    <t>2/3 de taza de leche</t>
  </si>
  <si>
    <t>3/4 taza de crema para batir</t>
  </si>
  <si>
    <t>1 cucharada de extracto de vainilla</t>
  </si>
  <si>
    <t>Emabalaje de CupCakes y Paquete</t>
  </si>
  <si>
    <t xml:space="preserve">Plata recaudada </t>
  </si>
  <si>
    <t>Fecha</t>
  </si>
  <si>
    <t>Venta 11 de Junio</t>
  </si>
  <si>
    <t>Venta La Feria</t>
  </si>
  <si>
    <t>Bryan solis ramirez</t>
  </si>
  <si>
    <t>Hanzel Mendoza Manzanares</t>
  </si>
  <si>
    <t>joxan garcia</t>
  </si>
  <si>
    <t>derian arias ramirez</t>
  </si>
  <si>
    <t>Breydin gonzalez lopez</t>
  </si>
  <si>
    <t>Jimena Baltodano Sanabria</t>
  </si>
  <si>
    <t>jackie garcia mena</t>
  </si>
  <si>
    <t>Hilia garcia mena</t>
  </si>
  <si>
    <t>Angelica Gonzales Oporta</t>
  </si>
  <si>
    <t>meilyn rojas blanco</t>
  </si>
  <si>
    <t>Wilder Duarte Gutierrez</t>
  </si>
  <si>
    <t>Suriely (Boni) Sobalbarro Garcia</t>
  </si>
  <si>
    <t>Yariela Solano Lopez</t>
  </si>
  <si>
    <t>Alison Hernandez Obando</t>
  </si>
  <si>
    <t>Brayan Mendez Medina</t>
  </si>
  <si>
    <t>Dedric Yarith Jarquín Alvarado</t>
  </si>
  <si>
    <t>Michelle Brizuela Gonzalez</t>
  </si>
  <si>
    <t>Cantidad Total que Recaudamos</t>
  </si>
  <si>
    <t>Ganacia de Venta 11 de Junio</t>
  </si>
  <si>
    <t>Dinero que hay en la Caja</t>
  </si>
  <si>
    <t>Plata Salida Para la Venta</t>
  </si>
  <si>
    <t>Nombre</t>
  </si>
  <si>
    <t>Compra de Ingrediente</t>
  </si>
  <si>
    <t>Monte Esperado</t>
  </si>
  <si>
    <t>Monte Dado</t>
  </si>
  <si>
    <t>Monte Pagado (factura)</t>
  </si>
  <si>
    <t>Queque</t>
  </si>
  <si>
    <t>Cupcakes</t>
  </si>
  <si>
    <t>Plata recaudada para la Venta de 11 de Junio</t>
  </si>
  <si>
    <t>Monte Aportado</t>
  </si>
  <si>
    <t>Compra</t>
  </si>
  <si>
    <t>Cambio</t>
  </si>
  <si>
    <t>Cambio dada</t>
  </si>
  <si>
    <t>Diferencia</t>
  </si>
  <si>
    <t>Paid?</t>
  </si>
  <si>
    <t>Allison</t>
  </si>
  <si>
    <t>Solis</t>
  </si>
  <si>
    <t>2210 Given from allison's change</t>
  </si>
  <si>
    <t>Yes</t>
  </si>
  <si>
    <t>Derian</t>
  </si>
  <si>
    <t>(falta 25)</t>
  </si>
  <si>
    <t>meylin</t>
  </si>
  <si>
    <t>Wilder</t>
  </si>
  <si>
    <t>Added 100 To Wilder's Contribution to cancel out</t>
  </si>
  <si>
    <t>Boni</t>
  </si>
  <si>
    <t>John Ventura</t>
  </si>
  <si>
    <t>Monte Pagado</t>
  </si>
  <si>
    <t>Vuelto</t>
  </si>
  <si>
    <t>Suma Total</t>
  </si>
  <si>
    <t>Compras</t>
  </si>
  <si>
    <t>Wilder's Extra Payment</t>
  </si>
  <si>
    <t>Suma</t>
  </si>
  <si>
    <t>Vueltos y Monte Pagado</t>
  </si>
  <si>
    <t>Registro Efectivo de las Ventas de Galletas</t>
  </si>
  <si>
    <t>Unidades</t>
  </si>
  <si>
    <t>Precio</t>
  </si>
  <si>
    <t>Venta Total</t>
  </si>
  <si>
    <t>Pagó</t>
  </si>
  <si>
    <t>Numero de Galletas Vendidas</t>
  </si>
  <si>
    <t>Hermana Solis</t>
  </si>
  <si>
    <t>Mama Solis</t>
  </si>
  <si>
    <t>Dalay Montiel</t>
  </si>
  <si>
    <t>Vinicio Olivar</t>
  </si>
  <si>
    <t>Profesor Pagó, En efectivo Este Jueves</t>
  </si>
  <si>
    <t>Galletas Vendidas por Sinpe</t>
  </si>
  <si>
    <t>Ventas Total</t>
  </si>
  <si>
    <t>Registro Sinpe Venta de Las Galletas</t>
  </si>
  <si>
    <t>Hecho Por Sinpe</t>
  </si>
  <si>
    <t>Randall</t>
  </si>
  <si>
    <t>Paz</t>
  </si>
  <si>
    <t>Valeria</t>
  </si>
  <si>
    <t>Galletas Vendidas Totales</t>
  </si>
  <si>
    <t>Resumen</t>
  </si>
  <si>
    <t>Menos</t>
  </si>
  <si>
    <t>Costo de los Bienes Servidos</t>
  </si>
  <si>
    <t>Ganancia Total</t>
  </si>
  <si>
    <t>Costos Totales</t>
  </si>
  <si>
    <t>Monte Esperado Total</t>
  </si>
  <si>
    <t>The intent presumed variable costs. However, because it is a practice run and they are not changing with production, these variable costs are acting liked fixed cost</t>
  </si>
  <si>
    <t>Precio cada galleta</t>
  </si>
  <si>
    <t>Costos Fijos por unidad</t>
  </si>
  <si>
    <t>Margin de Ganancia Total</t>
  </si>
  <si>
    <t>Because we have a fixed amount of ingredients at hand, we can treat it like a fixed cost and do simple math:</t>
  </si>
  <si>
    <t>Costo Total</t>
  </si>
  <si>
    <t>Break even units to sell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</si>
</sst>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d mmmm"/>
    <numFmt numFmtId="166" formatCode="m/d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color theme="1"/>
      <name val="Arial"/>
    </font>
    <font>
      <sz val="11.0"/>
      <color theme="1"/>
      <name val="Calibri"/>
    </font>
    <font>
      <b/>
      <color theme="1"/>
      <name val="Arial"/>
    </font>
    <font>
      <sz val="9.0"/>
      <color rgb="FF000000"/>
      <name val="&quot;Google Sans Mono&quot;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4A86E8"/>
        <bgColor rgb="FF4A86E8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readingOrder="0"/>
    </xf>
    <xf borderId="0" fillId="0" fontId="3" numFmtId="164" xfId="0" applyFont="1" applyNumberFormat="1"/>
    <xf borderId="0" fillId="0" fontId="3" numFmtId="0" xfId="0" applyAlignment="1" applyFont="1">
      <alignment readingOrder="0"/>
    </xf>
    <xf borderId="4" fillId="0" fontId="3" numFmtId="164" xfId="0" applyBorder="1" applyFont="1" applyNumberFormat="1"/>
    <xf borderId="0" fillId="0" fontId="1" numFmtId="0" xfId="0" applyFont="1"/>
    <xf borderId="0" fillId="2" fontId="1" numFmtId="164" xfId="0" applyFill="1" applyFont="1" applyNumberFormat="1"/>
    <xf borderId="0" fillId="3" fontId="3" numFmtId="0" xfId="0" applyFill="1" applyFont="1"/>
    <xf borderId="5" fillId="2" fontId="1" numFmtId="0" xfId="0" applyAlignment="1" applyBorder="1" applyFont="1">
      <alignment horizontal="center" readingOrder="0"/>
    </xf>
    <xf borderId="0" fillId="4" fontId="3" numFmtId="0" xfId="0" applyFill="1" applyFont="1"/>
    <xf borderId="5" fillId="2" fontId="3" numFmtId="0" xfId="0" applyBorder="1" applyFont="1"/>
    <xf borderId="5" fillId="0" fontId="4" numFmtId="0" xfId="0" applyAlignment="1" applyBorder="1" applyFont="1">
      <alignment horizontal="left" readingOrder="0" vertical="bottom"/>
    </xf>
    <xf borderId="5" fillId="0" fontId="3" numFmtId="0" xfId="0" applyAlignment="1" applyBorder="1" applyFont="1">
      <alignment readingOrder="0"/>
    </xf>
    <xf borderId="5" fillId="0" fontId="4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center" vertical="bottom"/>
    </xf>
    <xf borderId="5" fillId="0" fontId="3" numFmtId="0" xfId="0" applyBorder="1" applyFont="1"/>
    <xf borderId="5" fillId="0" fontId="4" numFmtId="0" xfId="0" applyAlignment="1" applyBorder="1" applyFont="1">
      <alignment readingOrder="0" vertical="bottom"/>
    </xf>
    <xf borderId="5" fillId="0" fontId="3" numFmtId="0" xfId="0" applyAlignment="1" applyBorder="1" applyFont="1">
      <alignment horizontal="right" readingOrder="0"/>
    </xf>
    <xf borderId="5" fillId="0" fontId="3" numFmtId="0" xfId="0" applyAlignment="1" applyBorder="1" applyFont="1">
      <alignment horizontal="center" readingOrder="0"/>
    </xf>
    <xf borderId="6" fillId="0" fontId="3" numFmtId="0" xfId="0" applyAlignment="1" applyBorder="1" applyFont="1">
      <alignment readingOrder="0"/>
    </xf>
    <xf borderId="0" fillId="5" fontId="1" numFmtId="0" xfId="0" applyFill="1" applyFont="1"/>
    <xf borderId="5" fillId="6" fontId="4" numFmtId="0" xfId="0" applyAlignment="1" applyBorder="1" applyFill="1" applyFont="1">
      <alignment horizontal="left" readingOrder="0" vertical="bottom"/>
    </xf>
    <xf borderId="5" fillId="0" fontId="4" numFmtId="0" xfId="0" applyAlignment="1" applyBorder="1" applyFont="1">
      <alignment horizontal="lef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5" fillId="6" fontId="4" numFmtId="0" xfId="0" applyAlignment="1" applyBorder="1" applyFont="1">
      <alignment horizontal="left" vertical="bottom"/>
    </xf>
    <xf borderId="5" fillId="0" fontId="4" numFmtId="0" xfId="0" applyAlignment="1" applyBorder="1" applyFont="1">
      <alignment vertical="bottom"/>
    </xf>
    <xf borderId="0" fillId="0" fontId="1" numFmtId="0" xfId="0" applyAlignment="1" applyFont="1">
      <alignment horizontal="center" readingOrder="0"/>
    </xf>
    <xf borderId="5" fillId="0" fontId="1" numFmtId="0" xfId="0" applyAlignment="1" applyBorder="1" applyFont="1">
      <alignment readingOrder="0"/>
    </xf>
    <xf borderId="5" fillId="0" fontId="3" numFmtId="165" xfId="0" applyAlignment="1" applyBorder="1" applyFont="1" applyNumberFormat="1">
      <alignment readingOrder="0"/>
    </xf>
    <xf borderId="5" fillId="0" fontId="5" numFmtId="0" xfId="0" applyAlignment="1" applyBorder="1" applyFont="1">
      <alignment readingOrder="0" vertical="bottom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5" fillId="7" fontId="5" numFmtId="0" xfId="0" applyAlignment="1" applyBorder="1" applyFill="1" applyFont="1">
      <alignment readingOrder="0" vertical="bottom"/>
    </xf>
    <xf borderId="5" fillId="8" fontId="5" numFmtId="0" xfId="0" applyAlignment="1" applyBorder="1" applyFill="1" applyFont="1">
      <alignment readingOrder="0" vertical="bottom"/>
    </xf>
    <xf borderId="4" fillId="0" fontId="3" numFmtId="0" xfId="0" applyBorder="1" applyFont="1"/>
    <xf borderId="4" fillId="0" fontId="1" numFmtId="0" xfId="0" applyAlignment="1" applyBorder="1" applyFont="1">
      <alignment readingOrder="0"/>
    </xf>
    <xf borderId="4" fillId="0" fontId="1" numFmtId="0" xfId="0" applyBorder="1" applyFont="1"/>
    <xf borderId="5" fillId="6" fontId="1" numFmtId="0" xfId="0" applyAlignment="1" applyBorder="1" applyFont="1">
      <alignment readingOrder="0"/>
    </xf>
    <xf borderId="5" fillId="6" fontId="1" numFmtId="0" xfId="0" applyBorder="1" applyFont="1"/>
    <xf borderId="1" fillId="0" fontId="6" numFmtId="0" xfId="0" applyAlignment="1" applyBorder="1" applyFont="1">
      <alignment horizontal="center" vertical="bottom"/>
    </xf>
    <xf borderId="6" fillId="0" fontId="6" numFmtId="0" xfId="0" applyAlignment="1" applyBorder="1" applyFont="1">
      <alignment vertical="bottom"/>
    </xf>
    <xf borderId="7" fillId="0" fontId="6" numFmtId="0" xfId="0" applyAlignment="1" applyBorder="1" applyFont="1">
      <alignment vertical="bottom"/>
    </xf>
    <xf borderId="7" fillId="0" fontId="6" numFmtId="0" xfId="0" applyAlignment="1" applyBorder="1" applyFont="1">
      <alignment readingOrder="0" vertical="bottom"/>
    </xf>
    <xf borderId="4" fillId="0" fontId="6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0" fillId="0" fontId="3" numFmtId="0" xfId="0" applyFont="1"/>
    <xf borderId="0" fillId="2" fontId="3" numFmtId="0" xfId="0" applyAlignment="1" applyFont="1">
      <alignment readingOrder="0"/>
    </xf>
    <xf borderId="0" fillId="8" fontId="7" numFmtId="0" xfId="0" applyAlignment="1" applyFont="1">
      <alignment readingOrder="0"/>
    </xf>
    <xf borderId="0" fillId="2" fontId="1" numFmtId="0" xfId="0" applyAlignment="1" applyFont="1">
      <alignment readingOrder="0"/>
    </xf>
    <xf borderId="0" fillId="2" fontId="1" numFmtId="0" xfId="0" applyFont="1"/>
    <xf borderId="0" fillId="0" fontId="3" numFmtId="0" xfId="0" applyAlignment="1" applyFont="1">
      <alignment horizontal="center" readingOrder="0"/>
    </xf>
    <xf borderId="0" fillId="0" fontId="3" numFmtId="166" xfId="0" applyAlignment="1" applyFont="1" applyNumberFormat="1">
      <alignment readingOrder="0"/>
    </xf>
    <xf borderId="8" fillId="0" fontId="3" numFmtId="0" xfId="0" applyBorder="1" applyFont="1"/>
    <xf borderId="0" fillId="2" fontId="3" numFmtId="0" xfId="0" applyFont="1"/>
    <xf borderId="0" fillId="0" fontId="3" numFmtId="166" xfId="0" applyFont="1" applyNumberFormat="1"/>
    <xf borderId="8" fillId="0" fontId="3" numFmtId="0" xfId="0" applyAlignment="1" applyBorder="1" applyFont="1">
      <alignment readingOrder="0"/>
    </xf>
    <xf borderId="4" fillId="0" fontId="6" numFmtId="0" xfId="0" applyAlignment="1" applyBorder="1" applyFont="1">
      <alignment horizontal="center" readingOrder="0" vertical="bottom"/>
    </xf>
    <xf borderId="4" fillId="0" fontId="2" numFmtId="0" xfId="0" applyBorder="1" applyFont="1"/>
    <xf borderId="4" fillId="7" fontId="3" numFmtId="0" xfId="0" applyAlignment="1" applyBorder="1" applyFont="1">
      <alignment readingOrder="0"/>
    </xf>
    <xf borderId="6" fillId="7" fontId="3" numFmtId="0" xfId="0" applyAlignment="1" applyBorder="1" applyFont="1">
      <alignment readingOrder="0"/>
    </xf>
    <xf borderId="4" fillId="7" fontId="3" numFmtId="0" xfId="0" applyBorder="1" applyFont="1"/>
    <xf borderId="0" fillId="9" fontId="1" numFmtId="164" xfId="0" applyFill="1" applyFont="1" applyNumberFormat="1"/>
    <xf borderId="1" fillId="0" fontId="1" numFmtId="0" xfId="0" applyAlignment="1" applyBorder="1" applyFont="1">
      <alignment readingOrder="0"/>
    </xf>
    <xf borderId="5" fillId="0" fontId="3" numFmtId="164" xfId="0" applyBorder="1" applyFont="1" applyNumberFormat="1"/>
    <xf borderId="9" fillId="0" fontId="1" numFmtId="0" xfId="0" applyAlignment="1" applyBorder="1" applyFont="1">
      <alignment horizontal="center" readingOrder="0"/>
    </xf>
    <xf borderId="10" fillId="0" fontId="2" numFmtId="0" xfId="0" applyBorder="1" applyFont="1"/>
    <xf borderId="11" fillId="0" fontId="2" numFmtId="0" xfId="0" applyBorder="1" applyFont="1"/>
    <xf borderId="12" fillId="0" fontId="3" numFmtId="0" xfId="0" applyBorder="1" applyFont="1"/>
    <xf borderId="13" fillId="0" fontId="3" numFmtId="164" xfId="0" applyBorder="1" applyFont="1" applyNumberFormat="1"/>
    <xf borderId="12" fillId="0" fontId="3" numFmtId="0" xfId="0" applyAlignment="1" applyBorder="1" applyFont="1">
      <alignment readingOrder="0"/>
    </xf>
    <xf borderId="14" fillId="0" fontId="3" numFmtId="0" xfId="0" applyBorder="1" applyFont="1"/>
    <xf borderId="15" fillId="9" fontId="1" numFmtId="0" xfId="0" applyAlignment="1" applyBorder="1" applyFont="1">
      <alignment readingOrder="0"/>
    </xf>
    <xf borderId="16" fillId="9" fontId="3" numFmtId="164" xfId="0" applyBorder="1" applyFont="1" applyNumberFormat="1"/>
    <xf borderId="0" fillId="7" fontId="3" numFmtId="0" xfId="0" applyFont="1"/>
    <xf borderId="0" fillId="7" fontId="3" numFmtId="0" xfId="0" applyAlignment="1" applyFont="1">
      <alignment readingOrder="0"/>
    </xf>
    <xf borderId="0" fillId="7" fontId="1" numFmtId="0" xfId="0" applyAlignment="1" applyFont="1">
      <alignment readingOrder="0"/>
    </xf>
    <xf borderId="0" fillId="7" fontId="1" numFmtId="164" xfId="0" applyFont="1" applyNumberFormat="1"/>
    <xf borderId="0" fillId="0" fontId="1" numFmtId="164" xfId="0" applyFont="1" applyNumberFormat="1"/>
    <xf borderId="0" fillId="0" fontId="3" numFmtId="0" xfId="0" applyAlignment="1" applyFont="1">
      <alignment horizontal="center" readingOrder="0" vertical="center"/>
    </xf>
    <xf borderId="0" fillId="8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2.5"/>
    <col customWidth="1" min="4" max="4" width="23.63"/>
  </cols>
  <sheetData>
    <row r="1">
      <c r="C1" s="1" t="s">
        <v>0</v>
      </c>
      <c r="D1" s="2"/>
      <c r="E1" s="2"/>
      <c r="F1" s="2"/>
      <c r="G1" s="3"/>
    </row>
    <row r="3">
      <c r="C3" s="4" t="s">
        <v>1</v>
      </c>
      <c r="G3" s="5">
        <f>'Entradas y Salidas de Venta de '!D22</f>
        <v>20200</v>
      </c>
    </row>
    <row r="6">
      <c r="D6" s="4" t="s">
        <v>2</v>
      </c>
    </row>
    <row r="7">
      <c r="D7" s="6" t="s">
        <v>3</v>
      </c>
      <c r="E7" s="5">
        <f>'Venta 11 de Junio'!D40</f>
        <v>22700</v>
      </c>
    </row>
    <row r="8">
      <c r="D8" s="4" t="s">
        <v>4</v>
      </c>
      <c r="F8" s="5">
        <f>E7</f>
        <v>22700</v>
      </c>
    </row>
    <row r="10">
      <c r="C10" s="6" t="s">
        <v>5</v>
      </c>
      <c r="D10" s="6" t="s">
        <v>6</v>
      </c>
      <c r="E10" s="5">
        <f>'Entradas y Salidas de Venta de '!G38</f>
        <v>16115</v>
      </c>
    </row>
    <row r="11">
      <c r="D11" s="4" t="s">
        <v>7</v>
      </c>
      <c r="G11" s="7">
        <f>E7-E10</f>
        <v>6585</v>
      </c>
    </row>
    <row r="13">
      <c r="E13" s="4" t="s">
        <v>8</v>
      </c>
      <c r="F13" s="8"/>
      <c r="G13" s="9">
        <f>G3+G11</f>
        <v>26785</v>
      </c>
    </row>
  </sheetData>
  <mergeCells count="3">
    <mergeCell ref="C1:G1"/>
    <mergeCell ref="E7:F7"/>
    <mergeCell ref="E10:F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25.0"/>
    <col customWidth="1" min="3" max="3" width="50.25"/>
    <col customWidth="1" min="4" max="4" width="17.5"/>
    <col customWidth="1" min="5" max="5" width="18.0"/>
    <col customWidth="1" min="6" max="6" width="20.25"/>
  </cols>
  <sheetData>
    <row r="2">
      <c r="A2" s="4" t="s">
        <v>9</v>
      </c>
      <c r="H2" s="10"/>
      <c r="I2" s="6" t="s">
        <v>10</v>
      </c>
    </row>
    <row r="3">
      <c r="B3" s="11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H3" s="12"/>
      <c r="I3" s="6" t="s">
        <v>16</v>
      </c>
    </row>
    <row r="4">
      <c r="B4" s="13"/>
      <c r="C4" s="14" t="s">
        <v>17</v>
      </c>
      <c r="D4" s="15">
        <f>1700*2</f>
        <v>3400</v>
      </c>
      <c r="E4" s="16"/>
      <c r="F4" s="15"/>
    </row>
    <row r="5">
      <c r="B5" s="13"/>
      <c r="C5" s="14" t="s">
        <v>18</v>
      </c>
      <c r="D5" s="15">
        <v>4000.0</v>
      </c>
      <c r="E5" s="16"/>
      <c r="F5" s="15"/>
    </row>
    <row r="6">
      <c r="B6" s="13"/>
      <c r="C6" s="14" t="s">
        <v>19</v>
      </c>
      <c r="D6" s="15">
        <v>3000.0</v>
      </c>
      <c r="E6" s="16"/>
      <c r="F6" s="15"/>
    </row>
    <row r="7">
      <c r="B7" s="13"/>
      <c r="C7" s="14" t="s">
        <v>20</v>
      </c>
      <c r="D7" s="15">
        <v>1050.0</v>
      </c>
      <c r="E7" s="16"/>
      <c r="F7" s="15"/>
    </row>
    <row r="8">
      <c r="B8" s="13"/>
      <c r="C8" s="14" t="s">
        <v>21</v>
      </c>
      <c r="D8" s="15">
        <v>600.0</v>
      </c>
      <c r="E8" s="17"/>
      <c r="F8" s="18"/>
    </row>
    <row r="9">
      <c r="B9" s="13"/>
      <c r="C9" s="14" t="s">
        <v>22</v>
      </c>
      <c r="D9" s="15">
        <v>1490.0</v>
      </c>
      <c r="E9" s="16"/>
      <c r="F9" s="15"/>
    </row>
    <row r="10">
      <c r="B10" s="13"/>
      <c r="C10" s="19" t="s">
        <v>23</v>
      </c>
      <c r="D10" s="15">
        <v>1100.0</v>
      </c>
      <c r="E10" s="17"/>
      <c r="F10" s="15"/>
    </row>
    <row r="11">
      <c r="B11" s="13"/>
      <c r="C11" s="14" t="s">
        <v>24</v>
      </c>
      <c r="D11" s="15">
        <v>1071.0</v>
      </c>
      <c r="E11" s="16"/>
      <c r="F11" s="15"/>
    </row>
    <row r="12">
      <c r="B12" s="13"/>
      <c r="C12" s="14" t="s">
        <v>25</v>
      </c>
      <c r="D12" s="15">
        <v>5500.0</v>
      </c>
      <c r="E12" s="16"/>
      <c r="F12" s="15"/>
    </row>
    <row r="13">
      <c r="B13" s="13"/>
      <c r="C13" s="15" t="s">
        <v>26</v>
      </c>
      <c r="D13" s="20">
        <v>650.0</v>
      </c>
      <c r="E13" s="17"/>
      <c r="F13" s="15"/>
    </row>
    <row r="14">
      <c r="B14" s="13"/>
      <c r="C14" s="15" t="s">
        <v>27</v>
      </c>
      <c r="D14" s="15">
        <v>4000.0</v>
      </c>
      <c r="E14" s="16"/>
      <c r="F14" s="15"/>
      <c r="G14" s="6" t="s">
        <v>28</v>
      </c>
    </row>
    <row r="15">
      <c r="B15" s="13"/>
      <c r="C15" s="15" t="s">
        <v>29</v>
      </c>
      <c r="D15" s="21" t="s">
        <v>30</v>
      </c>
      <c r="E15" s="21"/>
      <c r="F15" s="18"/>
    </row>
    <row r="16">
      <c r="B16" s="13"/>
      <c r="C16" s="15" t="s">
        <v>31</v>
      </c>
      <c r="D16" s="15">
        <v>3000.0</v>
      </c>
      <c r="E16" s="18"/>
      <c r="F16" s="18"/>
      <c r="H16" s="6" t="s">
        <v>32</v>
      </c>
    </row>
    <row r="17">
      <c r="B17" s="13"/>
      <c r="C17" s="15" t="s">
        <v>33</v>
      </c>
      <c r="D17" s="15">
        <v>2000.0</v>
      </c>
      <c r="E17" s="18"/>
      <c r="F17" s="18"/>
    </row>
    <row r="18">
      <c r="B18" s="13"/>
      <c r="C18" s="15" t="s">
        <v>34</v>
      </c>
      <c r="D18" s="15">
        <v>5000.0</v>
      </c>
      <c r="E18" s="18"/>
      <c r="F18" s="18"/>
    </row>
    <row r="19">
      <c r="B19" s="13"/>
      <c r="C19" s="22" t="s">
        <v>35</v>
      </c>
      <c r="D19" s="22" t="s">
        <v>36</v>
      </c>
      <c r="E19" s="18"/>
      <c r="F19" s="18"/>
    </row>
    <row r="20">
      <c r="B20" s="13"/>
      <c r="C20" s="22" t="s">
        <v>37</v>
      </c>
      <c r="D20" s="22" t="s">
        <v>38</v>
      </c>
      <c r="E20" s="18"/>
      <c r="F20" s="18"/>
    </row>
    <row r="21">
      <c r="B21" s="13"/>
      <c r="C21" s="15" t="s">
        <v>39</v>
      </c>
      <c r="D21" s="15">
        <v>1790.0</v>
      </c>
      <c r="E21" s="18"/>
      <c r="F21" s="18"/>
    </row>
    <row r="22">
      <c r="B22" s="13"/>
      <c r="C22" s="15" t="s">
        <v>40</v>
      </c>
      <c r="D22" s="15" t="s">
        <v>36</v>
      </c>
      <c r="E22" s="18"/>
      <c r="F22" s="18"/>
    </row>
    <row r="23">
      <c r="C23" s="4" t="s">
        <v>41</v>
      </c>
      <c r="D23" s="23">
        <f>SUM(D4:D22)</f>
        <v>37651</v>
      </c>
    </row>
    <row r="25">
      <c r="A25" s="4" t="s">
        <v>42</v>
      </c>
    </row>
    <row r="26">
      <c r="A26" s="6" t="s">
        <v>43</v>
      </c>
    </row>
    <row r="27">
      <c r="C27" s="6" t="s">
        <v>12</v>
      </c>
      <c r="D27" s="6" t="s">
        <v>13</v>
      </c>
      <c r="E27" s="6" t="s">
        <v>14</v>
      </c>
      <c r="F27" s="6" t="s">
        <v>15</v>
      </c>
    </row>
    <row r="28">
      <c r="C28" s="24" t="s">
        <v>44</v>
      </c>
      <c r="D28" s="15">
        <v>1700.0</v>
      </c>
      <c r="E28" s="16"/>
      <c r="F28" s="15"/>
    </row>
    <row r="29">
      <c r="C29" s="14" t="s">
        <v>45</v>
      </c>
      <c r="D29" s="15"/>
      <c r="E29" s="16"/>
      <c r="F29" s="15"/>
    </row>
    <row r="30">
      <c r="C30" s="24" t="s">
        <v>46</v>
      </c>
      <c r="D30" s="15"/>
      <c r="E30" s="16"/>
      <c r="F30" s="15"/>
    </row>
    <row r="31">
      <c r="C31" s="24" t="s">
        <v>47</v>
      </c>
      <c r="D31" s="15"/>
      <c r="E31" s="17"/>
      <c r="F31" s="18"/>
    </row>
    <row r="32">
      <c r="C32" s="14" t="s">
        <v>48</v>
      </c>
      <c r="D32" s="15"/>
      <c r="E32" s="16"/>
      <c r="F32" s="15"/>
    </row>
    <row r="33">
      <c r="C33" s="24" t="s">
        <v>49</v>
      </c>
      <c r="D33" s="15"/>
      <c r="E33" s="17"/>
      <c r="F33" s="15"/>
    </row>
    <row r="34">
      <c r="C34" s="19" t="s">
        <v>50</v>
      </c>
      <c r="D34" s="15"/>
      <c r="E34" s="16"/>
      <c r="F34" s="15"/>
    </row>
    <row r="35">
      <c r="C35" s="14" t="s">
        <v>51</v>
      </c>
      <c r="D35" s="15"/>
      <c r="E35" s="16"/>
      <c r="F35" s="15"/>
    </row>
    <row r="36">
      <c r="C36" s="14" t="s">
        <v>52</v>
      </c>
      <c r="D36" s="15"/>
      <c r="E36" s="17"/>
      <c r="F36" s="15"/>
    </row>
    <row r="37">
      <c r="C37" s="25"/>
      <c r="D37" s="15"/>
      <c r="E37" s="16"/>
      <c r="F37" s="15"/>
    </row>
    <row r="38">
      <c r="C38" s="15"/>
      <c r="D38" s="21"/>
      <c r="E38" s="21"/>
      <c r="F38" s="18"/>
    </row>
    <row r="39">
      <c r="C39" s="4" t="s">
        <v>41</v>
      </c>
      <c r="D39" s="23">
        <f>SUM(D28:D38)</f>
        <v>1700</v>
      </c>
    </row>
    <row r="41">
      <c r="A41" s="4" t="s">
        <v>53</v>
      </c>
      <c r="C41" s="6" t="s">
        <v>12</v>
      </c>
      <c r="D41" s="6" t="s">
        <v>13</v>
      </c>
      <c r="E41" s="6" t="s">
        <v>14</v>
      </c>
      <c r="F41" s="6" t="s">
        <v>15</v>
      </c>
    </row>
    <row r="42">
      <c r="A42" s="6" t="s">
        <v>54</v>
      </c>
      <c r="B42" s="26"/>
      <c r="C42" s="14" t="s">
        <v>55</v>
      </c>
      <c r="D42" s="15">
        <v>1790.0</v>
      </c>
      <c r="E42" s="16"/>
      <c r="F42" s="15"/>
    </row>
    <row r="43">
      <c r="B43" s="27"/>
      <c r="C43" s="14" t="s">
        <v>56</v>
      </c>
      <c r="D43" s="15">
        <v>2025.0</v>
      </c>
      <c r="E43" s="16"/>
      <c r="F43" s="15"/>
    </row>
    <row r="44">
      <c r="B44" s="28"/>
      <c r="C44" s="24" t="s">
        <v>57</v>
      </c>
      <c r="D44" s="15">
        <v>1100.0</v>
      </c>
      <c r="E44" s="16"/>
      <c r="F44" s="15"/>
    </row>
    <row r="45">
      <c r="B45" s="26"/>
      <c r="C45" s="25"/>
      <c r="D45" s="18"/>
      <c r="E45" s="17"/>
      <c r="F45" s="18"/>
    </row>
    <row r="46">
      <c r="B46" s="26"/>
      <c r="C46" s="29" t="s">
        <v>58</v>
      </c>
      <c r="D46" s="15">
        <v>2000.0</v>
      </c>
      <c r="E46" s="16"/>
      <c r="F46" s="15"/>
    </row>
    <row r="47">
      <c r="B47" s="26"/>
      <c r="C47" s="29" t="s">
        <v>59</v>
      </c>
      <c r="D47" s="15">
        <v>300.0</v>
      </c>
      <c r="E47" s="17"/>
      <c r="F47" s="15"/>
    </row>
    <row r="48">
      <c r="B48" s="26"/>
      <c r="C48" s="30" t="s">
        <v>60</v>
      </c>
      <c r="D48" s="15">
        <v>5500.0</v>
      </c>
      <c r="E48" s="16"/>
      <c r="F48" s="15"/>
    </row>
    <row r="49">
      <c r="B49" s="26"/>
      <c r="C49" s="29" t="s">
        <v>61</v>
      </c>
      <c r="D49" s="15">
        <v>1050.0</v>
      </c>
      <c r="E49" s="16"/>
      <c r="F49" s="15"/>
    </row>
    <row r="50">
      <c r="B50" s="27"/>
      <c r="C50" s="25" t="s">
        <v>26</v>
      </c>
      <c r="D50" s="15">
        <v>650.0</v>
      </c>
      <c r="E50" s="17"/>
      <c r="F50" s="15"/>
    </row>
    <row r="51">
      <c r="B51" s="26"/>
      <c r="C51" s="25" t="s">
        <v>62</v>
      </c>
      <c r="D51" s="15">
        <v>1700.0</v>
      </c>
      <c r="E51" s="16"/>
      <c r="F51" s="15"/>
    </row>
    <row r="52">
      <c r="B52" s="6"/>
      <c r="C52" s="15" t="s">
        <v>37</v>
      </c>
      <c r="D52" s="21"/>
      <c r="E52" s="21"/>
      <c r="F52" s="18"/>
    </row>
    <row r="53">
      <c r="C53" s="4" t="s">
        <v>41</v>
      </c>
      <c r="D53" s="23">
        <f>SUM(D42:D52)</f>
        <v>16115</v>
      </c>
    </row>
    <row r="55">
      <c r="A55" s="4" t="s">
        <v>63</v>
      </c>
    </row>
    <row r="56">
      <c r="A56" s="6" t="s">
        <v>64</v>
      </c>
      <c r="C56" s="6" t="s">
        <v>12</v>
      </c>
      <c r="D56" s="6" t="s">
        <v>13</v>
      </c>
      <c r="E56" s="6" t="s">
        <v>14</v>
      </c>
      <c r="F56" s="6" t="s">
        <v>15</v>
      </c>
    </row>
    <row r="57">
      <c r="B57" s="26"/>
      <c r="C57" s="24" t="s">
        <v>65</v>
      </c>
      <c r="D57" s="15">
        <v>1050.0</v>
      </c>
      <c r="E57" s="16"/>
      <c r="F57" s="15"/>
    </row>
    <row r="58">
      <c r="B58" s="27"/>
      <c r="C58" s="24" t="s">
        <v>66</v>
      </c>
      <c r="D58" s="15">
        <v>1790.0</v>
      </c>
      <c r="E58" s="16"/>
      <c r="F58" s="15"/>
    </row>
    <row r="59">
      <c r="B59" s="28"/>
      <c r="C59" s="24" t="s">
        <v>67</v>
      </c>
      <c r="D59" s="15">
        <v>1700.0</v>
      </c>
      <c r="E59" s="16"/>
      <c r="F59" s="15"/>
    </row>
    <row r="60">
      <c r="B60" s="26"/>
      <c r="C60" s="24" t="s">
        <v>68</v>
      </c>
      <c r="D60" s="15">
        <v>2000.0</v>
      </c>
      <c r="E60" s="17"/>
      <c r="F60" s="18"/>
    </row>
    <row r="61">
      <c r="B61" s="26"/>
      <c r="C61" s="14" t="s">
        <v>69</v>
      </c>
      <c r="D61" s="15"/>
      <c r="E61" s="16"/>
      <c r="F61" s="15"/>
    </row>
    <row r="62">
      <c r="B62" s="26"/>
      <c r="C62" s="24" t="s">
        <v>70</v>
      </c>
      <c r="D62" s="15">
        <v>300.0</v>
      </c>
      <c r="E62" s="17"/>
      <c r="F62" s="15"/>
    </row>
    <row r="63">
      <c r="B63" s="26"/>
      <c r="C63" s="19" t="s">
        <v>71</v>
      </c>
      <c r="D63" s="15"/>
      <c r="E63" s="16"/>
      <c r="F63" s="15"/>
    </row>
    <row r="64">
      <c r="B64" s="26"/>
      <c r="C64" s="24" t="s">
        <v>72</v>
      </c>
      <c r="D64" s="15"/>
      <c r="E64" s="16"/>
      <c r="F64" s="15"/>
    </row>
    <row r="65">
      <c r="B65" s="27"/>
      <c r="C65" s="14" t="s">
        <v>73</v>
      </c>
      <c r="D65" s="15"/>
      <c r="E65" s="17"/>
      <c r="F65" s="15"/>
    </row>
    <row r="66">
      <c r="B66" s="26"/>
      <c r="C66" s="24" t="s">
        <v>74</v>
      </c>
      <c r="D66" s="15">
        <v>1100.0</v>
      </c>
      <c r="E66" s="16"/>
      <c r="F66" s="15"/>
    </row>
    <row r="67">
      <c r="B67" s="6"/>
      <c r="C67" s="15" t="s">
        <v>33</v>
      </c>
      <c r="D67" s="21"/>
      <c r="E67" s="21"/>
      <c r="F67" s="18"/>
    </row>
    <row r="68">
      <c r="C68" s="15" t="s">
        <v>75</v>
      </c>
      <c r="D68" s="18"/>
      <c r="E68" s="18"/>
      <c r="F68" s="18"/>
    </row>
    <row r="69">
      <c r="C69" s="4" t="s">
        <v>41</v>
      </c>
      <c r="D69" s="23">
        <f>SUM(D57:D67)</f>
        <v>7940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6.5"/>
  </cols>
  <sheetData>
    <row r="1">
      <c r="B1" s="1" t="s">
        <v>76</v>
      </c>
      <c r="C1" s="2"/>
      <c r="D1" s="2"/>
      <c r="E1" s="3"/>
      <c r="F1" s="31"/>
      <c r="G1" s="31"/>
    </row>
    <row r="2">
      <c r="B2" s="32" t="s">
        <v>77</v>
      </c>
      <c r="C2" s="32" t="s">
        <v>11</v>
      </c>
      <c r="D2" s="1" t="s">
        <v>78</v>
      </c>
      <c r="E2" s="3"/>
      <c r="F2" s="1" t="s">
        <v>79</v>
      </c>
      <c r="G2" s="3"/>
    </row>
    <row r="3">
      <c r="B3" s="33">
        <v>45448.0</v>
      </c>
      <c r="C3" s="34" t="s">
        <v>80</v>
      </c>
      <c r="D3" s="35">
        <v>2000.0</v>
      </c>
      <c r="E3" s="3"/>
      <c r="F3" s="36"/>
      <c r="G3" s="3"/>
    </row>
    <row r="4">
      <c r="B4" s="33">
        <f t="shared" ref="B4:B20" si="1">B3</f>
        <v>45448</v>
      </c>
      <c r="C4" s="37" t="s">
        <v>81</v>
      </c>
      <c r="D4" s="36"/>
      <c r="E4" s="3"/>
      <c r="F4" s="36"/>
      <c r="G4" s="3"/>
    </row>
    <row r="5">
      <c r="B5" s="33">
        <f t="shared" si="1"/>
        <v>45448</v>
      </c>
      <c r="C5" s="37" t="s">
        <v>82</v>
      </c>
      <c r="D5" s="36"/>
      <c r="E5" s="3"/>
      <c r="F5" s="36"/>
      <c r="G5" s="3"/>
    </row>
    <row r="6">
      <c r="B6" s="33">
        <f t="shared" si="1"/>
        <v>45448</v>
      </c>
      <c r="C6" s="34" t="s">
        <v>83</v>
      </c>
      <c r="D6" s="35">
        <v>2000.0</v>
      </c>
      <c r="E6" s="3"/>
      <c r="F6" s="36"/>
      <c r="G6" s="3"/>
    </row>
    <row r="7">
      <c r="B7" s="33">
        <f t="shared" si="1"/>
        <v>45448</v>
      </c>
      <c r="C7" s="34" t="s">
        <v>84</v>
      </c>
      <c r="D7" s="35">
        <v>2000.0</v>
      </c>
      <c r="E7" s="3"/>
      <c r="F7" s="36"/>
      <c r="G7" s="3"/>
    </row>
    <row r="8">
      <c r="B8" s="33">
        <f t="shared" si="1"/>
        <v>45448</v>
      </c>
      <c r="C8" s="34"/>
      <c r="D8" s="36"/>
      <c r="E8" s="3"/>
      <c r="F8" s="36"/>
      <c r="G8" s="3"/>
    </row>
    <row r="9">
      <c r="B9" s="33">
        <f t="shared" si="1"/>
        <v>45448</v>
      </c>
      <c r="C9" s="34" t="s">
        <v>85</v>
      </c>
      <c r="D9" s="35">
        <v>1700.0</v>
      </c>
      <c r="E9" s="3"/>
      <c r="F9" s="36"/>
      <c r="G9" s="3"/>
    </row>
    <row r="10">
      <c r="B10" s="33">
        <f t="shared" si="1"/>
        <v>45448</v>
      </c>
      <c r="C10" s="37" t="s">
        <v>86</v>
      </c>
      <c r="D10" s="36"/>
      <c r="E10" s="3"/>
      <c r="F10" s="36"/>
      <c r="G10" s="3"/>
    </row>
    <row r="11">
      <c r="B11" s="33">
        <f t="shared" si="1"/>
        <v>45448</v>
      </c>
      <c r="C11" s="37" t="s">
        <v>87</v>
      </c>
      <c r="D11" s="36"/>
      <c r="E11" s="3"/>
      <c r="F11" s="36"/>
      <c r="G11" s="3"/>
    </row>
    <row r="12">
      <c r="B12" s="33">
        <f t="shared" si="1"/>
        <v>45448</v>
      </c>
      <c r="C12" s="34" t="s">
        <v>88</v>
      </c>
      <c r="D12" s="35">
        <v>1700.0</v>
      </c>
      <c r="E12" s="3"/>
      <c r="F12" s="36"/>
      <c r="G12" s="3"/>
    </row>
    <row r="13">
      <c r="B13" s="33">
        <f t="shared" si="1"/>
        <v>45448</v>
      </c>
      <c r="C13" s="34" t="s">
        <v>89</v>
      </c>
      <c r="D13" s="35">
        <v>2000.0</v>
      </c>
      <c r="E13" s="3"/>
      <c r="F13" s="36"/>
      <c r="G13" s="3"/>
    </row>
    <row r="14">
      <c r="B14" s="33">
        <f t="shared" si="1"/>
        <v>45448</v>
      </c>
      <c r="C14" s="34" t="s">
        <v>90</v>
      </c>
      <c r="D14" s="35">
        <f>1700+100</f>
        <v>1800</v>
      </c>
      <c r="E14" s="3"/>
      <c r="F14" s="36"/>
      <c r="G14" s="3"/>
    </row>
    <row r="15">
      <c r="B15" s="33">
        <f t="shared" si="1"/>
        <v>45448</v>
      </c>
      <c r="C15" s="34" t="s">
        <v>91</v>
      </c>
      <c r="D15" s="35">
        <v>1700.0</v>
      </c>
      <c r="E15" s="3"/>
      <c r="F15" s="36"/>
      <c r="G15" s="3"/>
    </row>
    <row r="16">
      <c r="B16" s="33">
        <f t="shared" si="1"/>
        <v>45448</v>
      </c>
      <c r="C16" s="34" t="s">
        <v>92</v>
      </c>
      <c r="D16" s="35">
        <v>2000.0</v>
      </c>
      <c r="E16" s="3"/>
      <c r="F16" s="36"/>
      <c r="G16" s="3"/>
    </row>
    <row r="17">
      <c r="B17" s="33">
        <f t="shared" si="1"/>
        <v>45448</v>
      </c>
      <c r="C17" s="34" t="s">
        <v>93</v>
      </c>
      <c r="D17" s="35">
        <v>1700.0</v>
      </c>
      <c r="E17" s="3"/>
      <c r="F17" s="36"/>
      <c r="G17" s="3"/>
    </row>
    <row r="18">
      <c r="B18" s="33">
        <f t="shared" si="1"/>
        <v>45448</v>
      </c>
      <c r="C18" s="37" t="s">
        <v>94</v>
      </c>
      <c r="D18" s="36"/>
      <c r="E18" s="3"/>
      <c r="F18" s="36"/>
      <c r="G18" s="3"/>
    </row>
    <row r="19">
      <c r="B19" s="33">
        <f t="shared" si="1"/>
        <v>45448</v>
      </c>
      <c r="C19" s="37" t="s">
        <v>95</v>
      </c>
      <c r="D19" s="36"/>
      <c r="E19" s="3"/>
      <c r="F19" s="36"/>
      <c r="G19" s="3"/>
    </row>
    <row r="20">
      <c r="B20" s="33">
        <f t="shared" si="1"/>
        <v>45448</v>
      </c>
      <c r="C20" s="38" t="s">
        <v>96</v>
      </c>
      <c r="D20" s="35">
        <v>1600.0</v>
      </c>
      <c r="E20" s="3"/>
      <c r="F20" s="36"/>
      <c r="G20" s="3"/>
    </row>
    <row r="22">
      <c r="B22" s="4" t="s">
        <v>97</v>
      </c>
      <c r="D22" s="39">
        <f>SUM(D3:D20)</f>
        <v>20200</v>
      </c>
    </row>
    <row r="24">
      <c r="B24" s="40" t="s">
        <v>98</v>
      </c>
      <c r="C24" s="41"/>
      <c r="D24" s="40">
        <v>6585.0</v>
      </c>
    </row>
    <row r="26">
      <c r="B26" s="42" t="s">
        <v>99</v>
      </c>
      <c r="C26" s="43"/>
      <c r="D26" s="43">
        <f>SUM(D22, D24)</f>
        <v>26785</v>
      </c>
    </row>
    <row r="29">
      <c r="B29" s="44" t="s">
        <v>100</v>
      </c>
      <c r="C29" s="2"/>
      <c r="D29" s="2"/>
      <c r="E29" s="2"/>
      <c r="F29" s="2"/>
      <c r="G29" s="3"/>
    </row>
    <row r="30">
      <c r="B30" s="45" t="s">
        <v>77</v>
      </c>
      <c r="C30" s="46" t="s">
        <v>101</v>
      </c>
      <c r="D30" s="47" t="s">
        <v>102</v>
      </c>
      <c r="E30" s="46" t="s">
        <v>103</v>
      </c>
      <c r="F30" s="46" t="s">
        <v>104</v>
      </c>
      <c r="G30" s="48" t="s">
        <v>105</v>
      </c>
    </row>
    <row r="31">
      <c r="A31" s="6" t="s">
        <v>53</v>
      </c>
      <c r="B31" s="49"/>
      <c r="C31" s="50"/>
      <c r="D31" s="51"/>
      <c r="E31" s="50"/>
      <c r="F31" s="50"/>
      <c r="G31" s="51"/>
    </row>
    <row r="32">
      <c r="A32" s="31"/>
      <c r="B32" s="52"/>
      <c r="C32" s="50"/>
      <c r="D32" s="50"/>
      <c r="E32" s="50"/>
      <c r="F32" s="51"/>
      <c r="G32" s="30"/>
    </row>
    <row r="33">
      <c r="A33" s="4"/>
      <c r="B33" s="52"/>
      <c r="C33" s="50"/>
      <c r="D33" s="51"/>
      <c r="E33" s="50"/>
      <c r="F33" s="50"/>
      <c r="G33" s="51"/>
    </row>
    <row r="34">
      <c r="B34" s="49"/>
      <c r="C34" s="51"/>
      <c r="D34" s="51"/>
      <c r="E34" s="51"/>
      <c r="F34" s="51"/>
      <c r="G34" s="51"/>
    </row>
    <row r="35">
      <c r="B35" s="49"/>
      <c r="C35" s="51"/>
      <c r="D35" s="51"/>
      <c r="E35" s="50"/>
      <c r="F35" s="50"/>
      <c r="G35" s="51"/>
    </row>
    <row r="36">
      <c r="B36" s="49"/>
      <c r="C36" s="51"/>
      <c r="D36" s="51"/>
      <c r="E36" s="51"/>
      <c r="F36" s="50"/>
      <c r="G36" s="51"/>
    </row>
    <row r="37">
      <c r="B37" s="49"/>
      <c r="C37" s="51"/>
      <c r="D37" s="51"/>
      <c r="E37" s="50"/>
      <c r="F37" s="50"/>
      <c r="G37" s="51"/>
    </row>
    <row r="38">
      <c r="B38" s="49"/>
      <c r="C38" s="51"/>
      <c r="D38" s="51"/>
      <c r="E38" s="50"/>
      <c r="F38" s="50"/>
      <c r="G38" s="51"/>
    </row>
    <row r="39">
      <c r="B39" s="52"/>
      <c r="C39" s="51"/>
      <c r="D39" s="51"/>
      <c r="E39" s="51"/>
      <c r="F39" s="50"/>
      <c r="G39" s="51"/>
    </row>
    <row r="40">
      <c r="B40" s="49"/>
      <c r="C40" s="51"/>
      <c r="D40" s="51"/>
      <c r="E40" s="50"/>
      <c r="F40" s="50"/>
      <c r="G40" s="51"/>
    </row>
    <row r="41">
      <c r="B41" s="52"/>
      <c r="C41" s="50"/>
      <c r="D41" s="50"/>
      <c r="E41" s="50"/>
      <c r="F41" s="51"/>
      <c r="G41" s="51"/>
    </row>
    <row r="43">
      <c r="B43" s="45" t="s">
        <v>77</v>
      </c>
      <c r="C43" s="46" t="s">
        <v>101</v>
      </c>
      <c r="D43" s="47" t="s">
        <v>102</v>
      </c>
      <c r="E43" s="46" t="s">
        <v>103</v>
      </c>
      <c r="F43" s="46" t="s">
        <v>104</v>
      </c>
      <c r="G43" s="48" t="s">
        <v>105</v>
      </c>
    </row>
    <row r="44">
      <c r="A44" s="6" t="s">
        <v>106</v>
      </c>
      <c r="B44" s="49"/>
      <c r="C44" s="50"/>
      <c r="D44" s="51"/>
      <c r="E44" s="50"/>
      <c r="F44" s="50"/>
      <c r="G44" s="51"/>
    </row>
    <row r="45">
      <c r="A45" s="31"/>
      <c r="B45" s="52"/>
      <c r="C45" s="50"/>
      <c r="D45" s="50"/>
      <c r="E45" s="50"/>
      <c r="F45" s="51"/>
      <c r="G45" s="30"/>
    </row>
    <row r="46">
      <c r="A46" s="4"/>
      <c r="B46" s="52"/>
      <c r="C46" s="50"/>
      <c r="D46" s="51"/>
      <c r="E46" s="50"/>
      <c r="F46" s="50"/>
      <c r="G46" s="51"/>
    </row>
    <row r="47">
      <c r="B47" s="49"/>
      <c r="C47" s="51"/>
      <c r="D47" s="51"/>
      <c r="E47" s="51"/>
      <c r="F47" s="51"/>
      <c r="G47" s="51"/>
    </row>
    <row r="48">
      <c r="B48" s="49"/>
      <c r="C48" s="51"/>
      <c r="D48" s="51"/>
      <c r="E48" s="50"/>
      <c r="F48" s="50"/>
      <c r="G48" s="51"/>
    </row>
    <row r="49">
      <c r="B49" s="49"/>
      <c r="C49" s="51"/>
      <c r="D49" s="51"/>
      <c r="E49" s="51"/>
      <c r="F49" s="50"/>
      <c r="G49" s="51"/>
    </row>
    <row r="50">
      <c r="B50" s="49"/>
      <c r="C50" s="51"/>
      <c r="D50" s="51"/>
      <c r="E50" s="50"/>
      <c r="F50" s="50"/>
      <c r="G50" s="51"/>
    </row>
    <row r="51">
      <c r="B51" s="49"/>
      <c r="C51" s="51"/>
      <c r="D51" s="51"/>
      <c r="E51" s="50"/>
      <c r="F51" s="50"/>
      <c r="G51" s="51"/>
    </row>
    <row r="52">
      <c r="B52" s="52"/>
      <c r="C52" s="51"/>
      <c r="D52" s="51"/>
      <c r="E52" s="51"/>
      <c r="F52" s="50"/>
      <c r="G52" s="51"/>
    </row>
    <row r="53">
      <c r="B53" s="49"/>
      <c r="C53" s="51"/>
      <c r="D53" s="51"/>
      <c r="E53" s="50"/>
      <c r="F53" s="50"/>
      <c r="G53" s="51"/>
    </row>
    <row r="54">
      <c r="B54" s="52"/>
      <c r="C54" s="50"/>
      <c r="D54" s="50"/>
      <c r="E54" s="50"/>
      <c r="F54" s="51"/>
      <c r="G54" s="51"/>
    </row>
    <row r="56">
      <c r="B56" s="45" t="s">
        <v>77</v>
      </c>
      <c r="C56" s="46" t="s">
        <v>101</v>
      </c>
      <c r="D56" s="47" t="s">
        <v>102</v>
      </c>
      <c r="E56" s="46" t="s">
        <v>103</v>
      </c>
      <c r="F56" s="46" t="s">
        <v>104</v>
      </c>
      <c r="G56" s="48" t="s">
        <v>105</v>
      </c>
    </row>
    <row r="57">
      <c r="A57" s="6" t="s">
        <v>107</v>
      </c>
      <c r="B57" s="49"/>
      <c r="C57" s="50"/>
      <c r="D57" s="51"/>
      <c r="E57" s="50"/>
      <c r="F57" s="50"/>
      <c r="G57" s="51"/>
    </row>
    <row r="58">
      <c r="A58" s="31"/>
      <c r="B58" s="52"/>
      <c r="C58" s="50"/>
      <c r="D58" s="50"/>
      <c r="E58" s="50"/>
      <c r="F58" s="51"/>
      <c r="G58" s="30"/>
    </row>
    <row r="59">
      <c r="A59" s="4"/>
      <c r="B59" s="52"/>
      <c r="C59" s="50"/>
      <c r="D59" s="51"/>
      <c r="E59" s="50"/>
      <c r="F59" s="50"/>
      <c r="G59" s="51"/>
    </row>
    <row r="60">
      <c r="B60" s="49"/>
      <c r="C60" s="51"/>
      <c r="D60" s="51"/>
      <c r="E60" s="51"/>
      <c r="F60" s="51"/>
      <c r="G60" s="51"/>
    </row>
    <row r="61">
      <c r="B61" s="49"/>
      <c r="C61" s="51"/>
      <c r="D61" s="51"/>
      <c r="E61" s="50"/>
      <c r="F61" s="50"/>
      <c r="G61" s="51"/>
    </row>
    <row r="62">
      <c r="B62" s="49"/>
      <c r="C62" s="51"/>
      <c r="D62" s="51"/>
      <c r="E62" s="51"/>
      <c r="F62" s="50"/>
      <c r="G62" s="51"/>
    </row>
    <row r="63">
      <c r="B63" s="49"/>
      <c r="C63" s="51"/>
      <c r="D63" s="51"/>
      <c r="E63" s="50"/>
      <c r="F63" s="50"/>
      <c r="G63" s="51"/>
    </row>
    <row r="64">
      <c r="B64" s="49"/>
      <c r="C64" s="51"/>
      <c r="D64" s="51"/>
      <c r="E64" s="50"/>
      <c r="F64" s="50"/>
      <c r="G64" s="51"/>
    </row>
    <row r="65">
      <c r="B65" s="52"/>
      <c r="C65" s="51"/>
      <c r="D65" s="51"/>
      <c r="E65" s="51"/>
      <c r="F65" s="50"/>
      <c r="G65" s="51"/>
    </row>
    <row r="66">
      <c r="B66" s="49"/>
      <c r="C66" s="51"/>
      <c r="D66" s="51"/>
      <c r="E66" s="50"/>
      <c r="F66" s="50"/>
      <c r="G66" s="51"/>
    </row>
    <row r="67">
      <c r="B67" s="52"/>
      <c r="C67" s="50"/>
      <c r="D67" s="50"/>
      <c r="E67" s="50"/>
      <c r="F67" s="51"/>
      <c r="G67" s="51"/>
    </row>
  </sheetData>
  <mergeCells count="40">
    <mergeCell ref="B1:E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F8:G8"/>
    <mergeCell ref="D15:E15"/>
    <mergeCell ref="D16:E16"/>
    <mergeCell ref="D17:E17"/>
    <mergeCell ref="D18:E18"/>
    <mergeCell ref="D19:E19"/>
    <mergeCell ref="D20:E20"/>
    <mergeCell ref="D8:E8"/>
    <mergeCell ref="D9:E9"/>
    <mergeCell ref="D10:E10"/>
    <mergeCell ref="D11:E11"/>
    <mergeCell ref="D12:E12"/>
    <mergeCell ref="D13:E13"/>
    <mergeCell ref="D14:E14"/>
    <mergeCell ref="F16:G16"/>
    <mergeCell ref="F17:G17"/>
    <mergeCell ref="F18:G18"/>
    <mergeCell ref="F19:G19"/>
    <mergeCell ref="F20:G20"/>
    <mergeCell ref="B29:G29"/>
    <mergeCell ref="F9:G9"/>
    <mergeCell ref="F10:G10"/>
    <mergeCell ref="F11:G11"/>
    <mergeCell ref="F12:G12"/>
    <mergeCell ref="F13:G13"/>
    <mergeCell ref="F14:G14"/>
    <mergeCell ref="F15:G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13"/>
    <col customWidth="1" min="3" max="3" width="26.88"/>
    <col customWidth="1" min="4" max="4" width="23.88"/>
    <col customWidth="1" min="5" max="6" width="25.0"/>
    <col customWidth="1" min="7" max="7" width="17.88"/>
  </cols>
  <sheetData>
    <row r="1">
      <c r="B1" s="1" t="s">
        <v>108</v>
      </c>
      <c r="C1" s="2"/>
      <c r="D1" s="2"/>
      <c r="E1" s="3"/>
      <c r="F1" s="31"/>
    </row>
    <row r="2">
      <c r="B2" s="32" t="s">
        <v>77</v>
      </c>
      <c r="C2" s="32" t="s">
        <v>11</v>
      </c>
      <c r="D2" s="1" t="s">
        <v>109</v>
      </c>
      <c r="E2" s="3"/>
      <c r="F2" s="31"/>
    </row>
    <row r="3">
      <c r="B3" s="33">
        <v>45448.0</v>
      </c>
      <c r="C3" s="34" t="s">
        <v>80</v>
      </c>
      <c r="D3" s="35">
        <v>2000.0</v>
      </c>
      <c r="E3" s="3"/>
      <c r="F3" s="6"/>
    </row>
    <row r="4">
      <c r="B4" s="33">
        <f t="shared" ref="B4:B20" si="1">B3</f>
        <v>45448</v>
      </c>
      <c r="C4" s="37" t="s">
        <v>81</v>
      </c>
      <c r="D4" s="36"/>
      <c r="E4" s="3"/>
    </row>
    <row r="5">
      <c r="B5" s="33">
        <f t="shared" si="1"/>
        <v>45448</v>
      </c>
      <c r="C5" s="37" t="s">
        <v>82</v>
      </c>
      <c r="D5" s="36"/>
      <c r="E5" s="3"/>
      <c r="F5" s="53">
        <f>D3/D22</f>
        <v>0.09900990099</v>
      </c>
      <c r="G5" s="53">
        <f>F5*G22</f>
        <v>970.2970297</v>
      </c>
    </row>
    <row r="6">
      <c r="B6" s="33">
        <f t="shared" si="1"/>
        <v>45448</v>
      </c>
      <c r="C6" s="34" t="s">
        <v>83</v>
      </c>
      <c r="D6" s="35">
        <v>2000.0</v>
      </c>
      <c r="E6" s="3"/>
      <c r="F6" s="6"/>
    </row>
    <row r="7">
      <c r="B7" s="33">
        <f t="shared" si="1"/>
        <v>45448</v>
      </c>
      <c r="C7" s="34" t="s">
        <v>84</v>
      </c>
      <c r="D7" s="35">
        <v>2000.0</v>
      </c>
      <c r="E7" s="3"/>
      <c r="F7" s="6"/>
    </row>
    <row r="8">
      <c r="B8" s="33">
        <f t="shared" si="1"/>
        <v>45448</v>
      </c>
      <c r="C8" s="34"/>
      <c r="D8" s="36"/>
      <c r="E8" s="3"/>
    </row>
    <row r="9">
      <c r="B9" s="33">
        <f t="shared" si="1"/>
        <v>45448</v>
      </c>
      <c r="C9" s="34" t="s">
        <v>85</v>
      </c>
      <c r="D9" s="35">
        <v>1700.0</v>
      </c>
      <c r="E9" s="3"/>
      <c r="F9" s="6"/>
    </row>
    <row r="10">
      <c r="B10" s="33">
        <f t="shared" si="1"/>
        <v>45448</v>
      </c>
      <c r="C10" s="37" t="s">
        <v>86</v>
      </c>
      <c r="D10" s="36"/>
      <c r="E10" s="3"/>
    </row>
    <row r="11">
      <c r="B11" s="33">
        <f t="shared" si="1"/>
        <v>45448</v>
      </c>
      <c r="C11" s="37" t="s">
        <v>87</v>
      </c>
      <c r="D11" s="36"/>
      <c r="E11" s="3"/>
    </row>
    <row r="12">
      <c r="B12" s="33">
        <f t="shared" si="1"/>
        <v>45448</v>
      </c>
      <c r="C12" s="34" t="s">
        <v>88</v>
      </c>
      <c r="D12" s="35">
        <v>1700.0</v>
      </c>
      <c r="E12" s="3"/>
      <c r="F12" s="6"/>
    </row>
    <row r="13">
      <c r="B13" s="33">
        <f t="shared" si="1"/>
        <v>45448</v>
      </c>
      <c r="C13" s="34" t="s">
        <v>89</v>
      </c>
      <c r="D13" s="35">
        <v>2000.0</v>
      </c>
      <c r="E13" s="3"/>
      <c r="F13" s="6"/>
    </row>
    <row r="14">
      <c r="B14" s="33">
        <f t="shared" si="1"/>
        <v>45448</v>
      </c>
      <c r="C14" s="34" t="s">
        <v>90</v>
      </c>
      <c r="D14" s="35">
        <f>1700+100</f>
        <v>1800</v>
      </c>
      <c r="E14" s="3"/>
      <c r="F14" s="6">
        <f>D22/90</f>
        <v>224.4444444</v>
      </c>
    </row>
    <row r="15">
      <c r="B15" s="33">
        <f t="shared" si="1"/>
        <v>45448</v>
      </c>
      <c r="C15" s="34" t="s">
        <v>91</v>
      </c>
      <c r="D15" s="35">
        <v>1700.0</v>
      </c>
      <c r="E15" s="3"/>
    </row>
    <row r="16">
      <c r="B16" s="33">
        <f t="shared" si="1"/>
        <v>45448</v>
      </c>
      <c r="C16" s="34" t="s">
        <v>92</v>
      </c>
      <c r="D16" s="35">
        <v>2000.0</v>
      </c>
      <c r="E16" s="3"/>
    </row>
    <row r="17">
      <c r="B17" s="33">
        <f t="shared" si="1"/>
        <v>45448</v>
      </c>
      <c r="C17" s="34" t="s">
        <v>93</v>
      </c>
      <c r="D17" s="35">
        <v>1700.0</v>
      </c>
      <c r="E17" s="3"/>
    </row>
    <row r="18">
      <c r="B18" s="33">
        <f t="shared" si="1"/>
        <v>45448</v>
      </c>
      <c r="C18" s="37" t="s">
        <v>94</v>
      </c>
      <c r="D18" s="36"/>
      <c r="E18" s="3"/>
    </row>
    <row r="19">
      <c r="B19" s="33">
        <f t="shared" si="1"/>
        <v>45448</v>
      </c>
      <c r="C19" s="37" t="s">
        <v>95</v>
      </c>
      <c r="D19" s="36"/>
      <c r="E19" s="3"/>
    </row>
    <row r="20">
      <c r="B20" s="33">
        <f t="shared" si="1"/>
        <v>45448</v>
      </c>
      <c r="C20" s="38" t="s">
        <v>96</v>
      </c>
      <c r="D20" s="35">
        <v>1600.0</v>
      </c>
      <c r="E20" s="3"/>
      <c r="F20" s="6"/>
      <c r="G20" s="6">
        <f>60*500</f>
        <v>30000</v>
      </c>
    </row>
    <row r="21">
      <c r="G21" s="53">
        <f>D22</f>
        <v>20200</v>
      </c>
    </row>
    <row r="22">
      <c r="C22" s="4" t="s">
        <v>97</v>
      </c>
      <c r="D22" s="36">
        <f>SUM(D3:D20)</f>
        <v>20200</v>
      </c>
      <c r="E22" s="3"/>
      <c r="G22" s="53">
        <f>G20-G21</f>
        <v>9800</v>
      </c>
      <c r="H22" s="53">
        <f>G22/17</f>
        <v>576.4705882</v>
      </c>
    </row>
    <row r="24">
      <c r="B24" s="1" t="s">
        <v>100</v>
      </c>
      <c r="C24" s="2"/>
      <c r="D24" s="2"/>
      <c r="E24" s="2"/>
      <c r="F24" s="2"/>
      <c r="G24" s="3"/>
    </row>
    <row r="25">
      <c r="B25" s="32" t="s">
        <v>77</v>
      </c>
      <c r="C25" s="32" t="s">
        <v>101</v>
      </c>
      <c r="D25" s="32" t="s">
        <v>110</v>
      </c>
      <c r="E25" s="32" t="s">
        <v>103</v>
      </c>
      <c r="F25" s="32" t="s">
        <v>104</v>
      </c>
      <c r="G25" s="32" t="s">
        <v>105</v>
      </c>
      <c r="H25" s="6" t="s">
        <v>111</v>
      </c>
      <c r="I25" s="6" t="s">
        <v>112</v>
      </c>
      <c r="J25" s="6" t="s">
        <v>113</v>
      </c>
      <c r="K25" s="6" t="s">
        <v>114</v>
      </c>
    </row>
    <row r="26">
      <c r="B26" s="18"/>
      <c r="C26" s="30" t="s">
        <v>115</v>
      </c>
      <c r="D26" s="14" t="s">
        <v>55</v>
      </c>
      <c r="E26" s="17">
        <f>1645+1875</f>
        <v>3520</v>
      </c>
      <c r="F26" s="16">
        <v>4000.0</v>
      </c>
      <c r="G26" s="15">
        <v>1790.0</v>
      </c>
    </row>
    <row r="27">
      <c r="B27" s="18"/>
      <c r="C27" s="19" t="s">
        <v>116</v>
      </c>
      <c r="D27" s="14" t="s">
        <v>56</v>
      </c>
      <c r="E27" s="16">
        <v>670.0</v>
      </c>
      <c r="F27" s="16" t="s">
        <v>117</v>
      </c>
      <c r="G27" s="6">
        <v>2025.0</v>
      </c>
      <c r="H27" s="6">
        <v>185.0</v>
      </c>
      <c r="I27" s="6">
        <v>160.0</v>
      </c>
      <c r="J27" s="6">
        <v>25.0</v>
      </c>
      <c r="K27" s="54" t="s">
        <v>118</v>
      </c>
      <c r="L27" s="53">
        <f>E26+E27</f>
        <v>4190</v>
      </c>
    </row>
    <row r="28">
      <c r="B28" s="18"/>
      <c r="C28" s="14" t="s">
        <v>119</v>
      </c>
      <c r="D28" s="14" t="s">
        <v>57</v>
      </c>
      <c r="E28" s="17">
        <v>1015.0</v>
      </c>
      <c r="F28" s="16">
        <v>1100.0</v>
      </c>
      <c r="G28" s="15">
        <v>1100.0</v>
      </c>
      <c r="H28" s="6">
        <v>0.0</v>
      </c>
      <c r="I28" s="6">
        <v>0.0</v>
      </c>
      <c r="L28" s="55" t="s">
        <v>120</v>
      </c>
    </row>
    <row r="29">
      <c r="B29" s="18"/>
      <c r="C29" s="30"/>
      <c r="D29" s="25"/>
      <c r="E29" s="17"/>
      <c r="F29" s="17"/>
      <c r="G29" s="18"/>
      <c r="L29" s="53">
        <f>SUM(E28:E29)</f>
        <v>1015</v>
      </c>
    </row>
    <row r="30">
      <c r="B30" s="18"/>
      <c r="C30" s="30" t="s">
        <v>116</v>
      </c>
      <c r="D30" s="25" t="s">
        <v>58</v>
      </c>
      <c r="E30" s="17">
        <v>1870.0</v>
      </c>
      <c r="F30" s="16">
        <v>2800.0</v>
      </c>
      <c r="G30" s="15">
        <v>2000.0</v>
      </c>
      <c r="H30" s="6">
        <v>500.0</v>
      </c>
      <c r="I30" s="6">
        <v>500.0</v>
      </c>
    </row>
    <row r="31">
      <c r="B31" s="18"/>
      <c r="C31" s="30" t="s">
        <v>116</v>
      </c>
      <c r="D31" s="25" t="s">
        <v>59</v>
      </c>
      <c r="E31" s="17">
        <v>900.0</v>
      </c>
      <c r="F31" s="17"/>
      <c r="G31" s="15">
        <v>300.0</v>
      </c>
      <c r="L31" s="53">
        <f>SUM(E30:E31)</f>
        <v>2770</v>
      </c>
    </row>
    <row r="32">
      <c r="B32" s="18"/>
      <c r="C32" s="30" t="s">
        <v>121</v>
      </c>
      <c r="D32" s="30" t="s">
        <v>60</v>
      </c>
      <c r="E32" s="17">
        <f>4025*2</f>
        <v>8050</v>
      </c>
      <c r="F32" s="16">
        <v>8100.0</v>
      </c>
      <c r="G32" s="15">
        <v>5500.0</v>
      </c>
      <c r="H32" s="6">
        <v>2600.0</v>
      </c>
      <c r="I32" s="6">
        <v>2525.0</v>
      </c>
      <c r="J32" s="6">
        <v>75.0</v>
      </c>
      <c r="K32" s="54" t="s">
        <v>118</v>
      </c>
    </row>
    <row r="33">
      <c r="B33" s="18"/>
      <c r="C33" s="30" t="s">
        <v>122</v>
      </c>
      <c r="D33" s="25" t="s">
        <v>61</v>
      </c>
      <c r="E33" s="17">
        <v>990.0</v>
      </c>
      <c r="F33" s="16">
        <v>1600.0</v>
      </c>
      <c r="G33" s="15">
        <v>1050.0</v>
      </c>
      <c r="H33" s="6" t="s">
        <v>123</v>
      </c>
      <c r="L33" s="53">
        <f>E32</f>
        <v>8050</v>
      </c>
    </row>
    <row r="34">
      <c r="B34" s="18"/>
      <c r="C34" s="19" t="s">
        <v>122</v>
      </c>
      <c r="D34" s="25" t="s">
        <v>26</v>
      </c>
      <c r="E34" s="17">
        <f>335*2</f>
        <v>670</v>
      </c>
      <c r="F34" s="17"/>
      <c r="G34" s="15">
        <v>650.0</v>
      </c>
    </row>
    <row r="35">
      <c r="B35" s="18"/>
      <c r="C35" s="30" t="s">
        <v>124</v>
      </c>
      <c r="D35" s="25" t="s">
        <v>62</v>
      </c>
      <c r="E35" s="17">
        <v>1200.0</v>
      </c>
      <c r="F35" s="16">
        <f>500+2000</f>
        <v>2500</v>
      </c>
      <c r="G35" s="15">
        <v>1700.0</v>
      </c>
      <c r="H35" s="6">
        <v>800.0</v>
      </c>
      <c r="I35" s="6">
        <v>800.0</v>
      </c>
      <c r="L35" s="53">
        <f>SUM(E33:E34)</f>
        <v>1660</v>
      </c>
    </row>
    <row r="36">
      <c r="B36" s="18"/>
      <c r="C36" s="15" t="s">
        <v>125</v>
      </c>
      <c r="D36" s="15" t="s">
        <v>37</v>
      </c>
      <c r="E36" s="21"/>
      <c r="F36" s="21"/>
      <c r="G36" s="18"/>
      <c r="I36" s="53" t="str">
        <f>E36</f>
        <v/>
      </c>
      <c r="L36" s="53">
        <f>E35</f>
        <v>1200</v>
      </c>
    </row>
    <row r="38">
      <c r="E38" s="4"/>
      <c r="F38" s="4" t="s">
        <v>126</v>
      </c>
      <c r="G38" s="56">
        <f>SUMPRODUCT(G26:G35)</f>
        <v>16115</v>
      </c>
      <c r="I38" s="53">
        <f>F32-G32</f>
        <v>2600</v>
      </c>
    </row>
    <row r="39">
      <c r="F39" s="6" t="s">
        <v>127</v>
      </c>
      <c r="G39" s="53">
        <f>SUM(H27:H35)</f>
        <v>4085</v>
      </c>
    </row>
    <row r="40">
      <c r="F40" s="6" t="s">
        <v>128</v>
      </c>
      <c r="G40" s="53">
        <f>SUM(G38:G39)</f>
        <v>20200</v>
      </c>
    </row>
    <row r="42">
      <c r="E42" s="4" t="s">
        <v>129</v>
      </c>
    </row>
    <row r="43">
      <c r="F43" s="6" t="s">
        <v>104</v>
      </c>
      <c r="G43" s="53">
        <f>SUM(F26:F35)</f>
        <v>20100</v>
      </c>
    </row>
    <row r="44">
      <c r="F44" s="6" t="s">
        <v>130</v>
      </c>
      <c r="G44" s="6">
        <v>100.0</v>
      </c>
    </row>
    <row r="45">
      <c r="E45" s="56" t="s">
        <v>131</v>
      </c>
      <c r="F45" s="57">
        <f>SUM(G43:G44)</f>
        <v>20200</v>
      </c>
    </row>
    <row r="47">
      <c r="E47" s="6" t="s">
        <v>132</v>
      </c>
    </row>
    <row r="48">
      <c r="F48" s="6" t="s">
        <v>126</v>
      </c>
      <c r="G48" s="53">
        <f>SUM(G26:G35)</f>
        <v>16115</v>
      </c>
    </row>
    <row r="49">
      <c r="F49" s="6" t="s">
        <v>127</v>
      </c>
      <c r="G49" s="53">
        <f>SUM(H27:H35)</f>
        <v>4085</v>
      </c>
    </row>
    <row r="51">
      <c r="E51" s="56" t="s">
        <v>128</v>
      </c>
      <c r="F51" s="57">
        <f>SUM(G48:G49)</f>
        <v>20200</v>
      </c>
    </row>
  </sheetData>
  <mergeCells count="22">
    <mergeCell ref="B1:E1"/>
    <mergeCell ref="D2:E2"/>
    <mergeCell ref="D3:E3"/>
    <mergeCell ref="D4:E4"/>
    <mergeCell ref="D5:E5"/>
    <mergeCell ref="D6:E6"/>
    <mergeCell ref="D7:E7"/>
    <mergeCell ref="D15:E15"/>
    <mergeCell ref="D16:E16"/>
    <mergeCell ref="D17:E17"/>
    <mergeCell ref="D18:E18"/>
    <mergeCell ref="D19:E19"/>
    <mergeCell ref="D20:E20"/>
    <mergeCell ref="D22:E22"/>
    <mergeCell ref="B24:G24"/>
    <mergeCell ref="D8:E8"/>
    <mergeCell ref="D9:E9"/>
    <mergeCell ref="D10:E10"/>
    <mergeCell ref="D11:E11"/>
    <mergeCell ref="D12:E12"/>
    <mergeCell ref="D13:E13"/>
    <mergeCell ref="D14:E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0"/>
    <col customWidth="1" min="5" max="5" width="23.63"/>
    <col customWidth="1" min="7" max="7" width="17.38"/>
    <col customWidth="1" min="8" max="8" width="22.0"/>
  </cols>
  <sheetData>
    <row r="1">
      <c r="B1" s="1" t="s">
        <v>133</v>
      </c>
      <c r="C1" s="2"/>
      <c r="D1" s="2"/>
      <c r="E1" s="2"/>
      <c r="F1" s="2"/>
      <c r="G1" s="2"/>
      <c r="H1" s="2"/>
    </row>
    <row r="2">
      <c r="B2" s="15" t="s">
        <v>77</v>
      </c>
      <c r="C2" s="15" t="s">
        <v>101</v>
      </c>
      <c r="D2" s="15" t="s">
        <v>134</v>
      </c>
      <c r="E2" s="15" t="s">
        <v>135</v>
      </c>
      <c r="F2" s="32" t="s">
        <v>136</v>
      </c>
      <c r="G2" s="58" t="s">
        <v>137</v>
      </c>
      <c r="H2" s="58" t="s">
        <v>127</v>
      </c>
      <c r="J2" s="6" t="s">
        <v>138</v>
      </c>
    </row>
    <row r="3">
      <c r="B3" s="59">
        <v>45541.0</v>
      </c>
      <c r="C3" s="6" t="s">
        <v>139</v>
      </c>
      <c r="D3" s="6">
        <v>4.0</v>
      </c>
      <c r="E3" s="6">
        <v>500.0</v>
      </c>
      <c r="F3" s="60">
        <f t="shared" ref="F3:F10" si="1">E3*D3</f>
        <v>2000</v>
      </c>
      <c r="G3" s="6">
        <v>2000.0</v>
      </c>
      <c r="H3" s="53">
        <f t="shared" ref="H3:H26" si="2">G3-F3</f>
        <v>0</v>
      </c>
      <c r="J3" s="61">
        <f t="shared" ref="J3:J26" si="3">sum((IF(E3=500, D3*2, 1)))</f>
        <v>8</v>
      </c>
    </row>
    <row r="4">
      <c r="B4" s="59">
        <v>45602.0</v>
      </c>
      <c r="C4" s="6" t="s">
        <v>140</v>
      </c>
      <c r="D4" s="6">
        <v>2.0</v>
      </c>
      <c r="E4" s="6">
        <v>500.0</v>
      </c>
      <c r="F4" s="60">
        <f t="shared" si="1"/>
        <v>1000</v>
      </c>
      <c r="G4" s="6">
        <v>1000.0</v>
      </c>
      <c r="H4" s="53">
        <f t="shared" si="2"/>
        <v>0</v>
      </c>
      <c r="J4" s="61">
        <f t="shared" si="3"/>
        <v>4</v>
      </c>
    </row>
    <row r="5">
      <c r="B5" s="62">
        <f t="shared" ref="B5:B25" si="4">B4</f>
        <v>45602</v>
      </c>
      <c r="C5" s="6" t="s">
        <v>141</v>
      </c>
      <c r="D5" s="6">
        <v>1.0</v>
      </c>
      <c r="E5" s="6">
        <v>500.0</v>
      </c>
      <c r="F5" s="60">
        <f t="shared" si="1"/>
        <v>500</v>
      </c>
      <c r="G5" s="6">
        <v>500.0</v>
      </c>
      <c r="H5" s="53">
        <f t="shared" si="2"/>
        <v>0</v>
      </c>
      <c r="J5" s="61">
        <f t="shared" si="3"/>
        <v>2</v>
      </c>
    </row>
    <row r="6">
      <c r="B6" s="62">
        <f t="shared" si="4"/>
        <v>45602</v>
      </c>
      <c r="C6" s="6" t="s">
        <v>142</v>
      </c>
      <c r="D6" s="6">
        <v>1.0</v>
      </c>
      <c r="E6" s="6">
        <v>500.0</v>
      </c>
      <c r="F6" s="60">
        <f t="shared" si="1"/>
        <v>500</v>
      </c>
      <c r="G6" s="6">
        <v>1000.0</v>
      </c>
      <c r="H6" s="53">
        <f t="shared" si="2"/>
        <v>500</v>
      </c>
      <c r="J6" s="61">
        <f t="shared" si="3"/>
        <v>2</v>
      </c>
    </row>
    <row r="7">
      <c r="B7" s="62">
        <f t="shared" si="4"/>
        <v>45602</v>
      </c>
      <c r="D7" s="6">
        <v>4.0</v>
      </c>
      <c r="E7" s="6">
        <v>500.0</v>
      </c>
      <c r="F7" s="60">
        <f t="shared" si="1"/>
        <v>2000</v>
      </c>
      <c r="G7" s="6">
        <v>2000.0</v>
      </c>
      <c r="H7" s="53">
        <f t="shared" si="2"/>
        <v>0</v>
      </c>
      <c r="J7" s="61">
        <f t="shared" si="3"/>
        <v>8</v>
      </c>
    </row>
    <row r="8">
      <c r="B8" s="62">
        <f t="shared" si="4"/>
        <v>45602</v>
      </c>
      <c r="D8" s="6">
        <v>1.0</v>
      </c>
      <c r="E8" s="6">
        <v>500.0</v>
      </c>
      <c r="F8" s="60">
        <f t="shared" si="1"/>
        <v>500</v>
      </c>
      <c r="G8" s="6">
        <v>500.0</v>
      </c>
      <c r="H8" s="53">
        <f t="shared" si="2"/>
        <v>0</v>
      </c>
      <c r="J8" s="61">
        <f t="shared" si="3"/>
        <v>2</v>
      </c>
    </row>
    <row r="9">
      <c r="B9" s="62">
        <f t="shared" si="4"/>
        <v>45602</v>
      </c>
      <c r="D9" s="6">
        <v>1.0</v>
      </c>
      <c r="E9" s="6">
        <v>500.0</v>
      </c>
      <c r="F9" s="60">
        <f t="shared" si="1"/>
        <v>500</v>
      </c>
      <c r="G9" s="6">
        <v>500.0</v>
      </c>
      <c r="H9" s="53">
        <f t="shared" si="2"/>
        <v>0</v>
      </c>
      <c r="J9" s="61">
        <f t="shared" si="3"/>
        <v>2</v>
      </c>
    </row>
    <row r="10">
      <c r="B10" s="62">
        <f t="shared" si="4"/>
        <v>45602</v>
      </c>
      <c r="D10" s="6">
        <v>2.0</v>
      </c>
      <c r="E10" s="6">
        <v>500.0</v>
      </c>
      <c r="F10" s="60">
        <f t="shared" si="1"/>
        <v>1000</v>
      </c>
      <c r="G10" s="6">
        <v>1000.0</v>
      </c>
      <c r="H10" s="53">
        <f t="shared" si="2"/>
        <v>0</v>
      </c>
      <c r="J10" s="61">
        <f t="shared" si="3"/>
        <v>4</v>
      </c>
    </row>
    <row r="11">
      <c r="B11" s="62">
        <f t="shared" si="4"/>
        <v>45602</v>
      </c>
      <c r="D11" s="6">
        <v>1.0</v>
      </c>
      <c r="E11" s="6">
        <v>500.0</v>
      </c>
      <c r="F11" s="63">
        <v>500.0</v>
      </c>
      <c r="G11" s="6">
        <v>2000.0</v>
      </c>
      <c r="H11" s="53">
        <f t="shared" si="2"/>
        <v>1500</v>
      </c>
      <c r="J11" s="61">
        <f t="shared" si="3"/>
        <v>2</v>
      </c>
    </row>
    <row r="12">
      <c r="B12" s="62">
        <f t="shared" si="4"/>
        <v>45602</v>
      </c>
      <c r="D12" s="6">
        <v>1.0</v>
      </c>
      <c r="E12" s="6">
        <v>500.0</v>
      </c>
      <c r="F12" s="60">
        <f t="shared" ref="F12:F15" si="5">E12*D12</f>
        <v>500</v>
      </c>
      <c r="G12" s="6">
        <v>500.0</v>
      </c>
      <c r="H12" s="53">
        <f t="shared" si="2"/>
        <v>0</v>
      </c>
      <c r="J12" s="61">
        <f t="shared" si="3"/>
        <v>2</v>
      </c>
    </row>
    <row r="13">
      <c r="B13" s="62">
        <f t="shared" si="4"/>
        <v>45602</v>
      </c>
      <c r="D13" s="6">
        <v>3.0</v>
      </c>
      <c r="E13" s="6">
        <v>500.0</v>
      </c>
      <c r="F13" s="60">
        <f t="shared" si="5"/>
        <v>1500</v>
      </c>
      <c r="G13" s="6">
        <v>1500.0</v>
      </c>
      <c r="H13" s="53">
        <f t="shared" si="2"/>
        <v>0</v>
      </c>
      <c r="J13" s="61">
        <f t="shared" si="3"/>
        <v>6</v>
      </c>
    </row>
    <row r="14">
      <c r="B14" s="62">
        <f t="shared" si="4"/>
        <v>45602</v>
      </c>
      <c r="D14" s="6">
        <v>1.0</v>
      </c>
      <c r="E14" s="6">
        <v>500.0</v>
      </c>
      <c r="F14" s="60">
        <f t="shared" si="5"/>
        <v>500</v>
      </c>
      <c r="G14" s="6">
        <v>500.0</v>
      </c>
      <c r="H14" s="53">
        <f t="shared" si="2"/>
        <v>0</v>
      </c>
      <c r="J14" s="61">
        <f t="shared" si="3"/>
        <v>2</v>
      </c>
    </row>
    <row r="15">
      <c r="B15" s="62">
        <f t="shared" si="4"/>
        <v>45602</v>
      </c>
      <c r="D15" s="6">
        <v>1.0</v>
      </c>
      <c r="E15" s="6">
        <v>300.0</v>
      </c>
      <c r="F15" s="60">
        <f t="shared" si="5"/>
        <v>300</v>
      </c>
      <c r="G15" s="6">
        <v>300.0</v>
      </c>
      <c r="H15" s="53">
        <f t="shared" si="2"/>
        <v>0</v>
      </c>
      <c r="J15" s="61">
        <f t="shared" si="3"/>
        <v>1</v>
      </c>
    </row>
    <row r="16">
      <c r="B16" s="62">
        <f t="shared" si="4"/>
        <v>45602</v>
      </c>
      <c r="D16" s="6">
        <v>1.0</v>
      </c>
      <c r="E16" s="6">
        <v>500.0</v>
      </c>
      <c r="F16" s="63">
        <v>500.0</v>
      </c>
      <c r="G16" s="6">
        <v>1000.0</v>
      </c>
      <c r="H16" s="53">
        <f t="shared" si="2"/>
        <v>500</v>
      </c>
      <c r="J16" s="61">
        <f t="shared" si="3"/>
        <v>2</v>
      </c>
    </row>
    <row r="17">
      <c r="B17" s="62">
        <f t="shared" si="4"/>
        <v>45602</v>
      </c>
      <c r="D17" s="6">
        <v>1.0</v>
      </c>
      <c r="E17" s="6">
        <v>500.0</v>
      </c>
      <c r="F17" s="63">
        <v>500.0</v>
      </c>
      <c r="G17" s="6">
        <v>500.0</v>
      </c>
      <c r="H17" s="53">
        <f t="shared" si="2"/>
        <v>0</v>
      </c>
      <c r="J17" s="61">
        <f t="shared" si="3"/>
        <v>2</v>
      </c>
    </row>
    <row r="18">
      <c r="B18" s="62">
        <f t="shared" si="4"/>
        <v>45602</v>
      </c>
      <c r="D18" s="6">
        <v>1.0</v>
      </c>
      <c r="E18" s="6">
        <v>500.0</v>
      </c>
      <c r="F18" s="63">
        <v>500.0</v>
      </c>
      <c r="G18" s="6">
        <v>500.0</v>
      </c>
      <c r="H18" s="53">
        <f t="shared" si="2"/>
        <v>0</v>
      </c>
      <c r="J18" s="61">
        <f t="shared" si="3"/>
        <v>2</v>
      </c>
    </row>
    <row r="19">
      <c r="B19" s="62">
        <f t="shared" si="4"/>
        <v>45602</v>
      </c>
      <c r="D19" s="6">
        <v>1.0</v>
      </c>
      <c r="E19" s="6">
        <v>300.0</v>
      </c>
      <c r="F19" s="63">
        <v>300.0</v>
      </c>
      <c r="G19" s="6">
        <v>300.0</v>
      </c>
      <c r="H19" s="53">
        <f t="shared" si="2"/>
        <v>0</v>
      </c>
      <c r="J19" s="61">
        <f t="shared" si="3"/>
        <v>1</v>
      </c>
    </row>
    <row r="20">
      <c r="B20" s="62">
        <f t="shared" si="4"/>
        <v>45602</v>
      </c>
      <c r="D20" s="6">
        <v>2.0</v>
      </c>
      <c r="E20" s="6">
        <v>500.0</v>
      </c>
      <c r="F20" s="63">
        <v>1000.0</v>
      </c>
      <c r="G20" s="6">
        <v>2000.0</v>
      </c>
      <c r="H20" s="53">
        <f t="shared" si="2"/>
        <v>1000</v>
      </c>
      <c r="J20" s="61">
        <f t="shared" si="3"/>
        <v>4</v>
      </c>
    </row>
    <row r="21">
      <c r="B21" s="62">
        <f t="shared" si="4"/>
        <v>45602</v>
      </c>
      <c r="D21" s="6">
        <v>2.0</v>
      </c>
      <c r="E21" s="6">
        <v>500.0</v>
      </c>
      <c r="F21" s="63">
        <v>1000.0</v>
      </c>
      <c r="G21" s="6">
        <v>1000.0</v>
      </c>
      <c r="H21" s="53">
        <f t="shared" si="2"/>
        <v>0</v>
      </c>
      <c r="J21" s="61">
        <f t="shared" si="3"/>
        <v>4</v>
      </c>
    </row>
    <row r="22">
      <c r="B22" s="62">
        <f t="shared" si="4"/>
        <v>45602</v>
      </c>
      <c r="D22" s="6">
        <v>1.0</v>
      </c>
      <c r="E22" s="6">
        <v>300.0</v>
      </c>
      <c r="F22" s="63">
        <v>300.0</v>
      </c>
      <c r="G22" s="6">
        <v>1000.0</v>
      </c>
      <c r="H22" s="53">
        <f t="shared" si="2"/>
        <v>700</v>
      </c>
      <c r="J22" s="61">
        <f t="shared" si="3"/>
        <v>1</v>
      </c>
    </row>
    <row r="23">
      <c r="B23" s="62">
        <f t="shared" si="4"/>
        <v>45602</v>
      </c>
      <c r="D23" s="6">
        <v>1.0</v>
      </c>
      <c r="E23" s="6">
        <v>300.0</v>
      </c>
      <c r="F23" s="63">
        <v>300.0</v>
      </c>
      <c r="G23" s="6">
        <v>300.0</v>
      </c>
      <c r="H23" s="53">
        <f t="shared" si="2"/>
        <v>0</v>
      </c>
      <c r="J23" s="61">
        <f t="shared" si="3"/>
        <v>1</v>
      </c>
    </row>
    <row r="24">
      <c r="B24" s="62">
        <f t="shared" si="4"/>
        <v>45602</v>
      </c>
      <c r="D24" s="6">
        <v>2.0</v>
      </c>
      <c r="E24" s="6">
        <v>500.0</v>
      </c>
      <c r="F24" s="63">
        <v>1000.0</v>
      </c>
      <c r="G24" s="6">
        <v>1000.0</v>
      </c>
      <c r="H24" s="53">
        <f t="shared" si="2"/>
        <v>0</v>
      </c>
      <c r="J24" s="61">
        <f t="shared" si="3"/>
        <v>4</v>
      </c>
    </row>
    <row r="25">
      <c r="B25" s="62">
        <f t="shared" si="4"/>
        <v>45602</v>
      </c>
      <c r="D25" s="6">
        <v>1.0</v>
      </c>
      <c r="E25" s="6">
        <v>500.0</v>
      </c>
      <c r="F25" s="63">
        <v>500.0</v>
      </c>
      <c r="G25" s="6">
        <v>500.0</v>
      </c>
      <c r="H25" s="53">
        <f t="shared" si="2"/>
        <v>0</v>
      </c>
      <c r="J25" s="61">
        <f t="shared" si="3"/>
        <v>2</v>
      </c>
    </row>
    <row r="26">
      <c r="A26" s="64" t="s">
        <v>143</v>
      </c>
      <c r="B26" s="65"/>
      <c r="C26" s="65"/>
      <c r="D26" s="66">
        <v>4.0</v>
      </c>
      <c r="E26" s="66">
        <v>500.0</v>
      </c>
      <c r="F26" s="67">
        <f>D26*E26</f>
        <v>2000</v>
      </c>
      <c r="G26" s="66">
        <v>2000.0</v>
      </c>
      <c r="H26" s="68">
        <f t="shared" si="2"/>
        <v>0</v>
      </c>
      <c r="J26" s="61">
        <f t="shared" si="3"/>
        <v>8</v>
      </c>
    </row>
    <row r="27">
      <c r="J27" s="53">
        <f>SUM(J3:J26)</f>
        <v>76</v>
      </c>
    </row>
    <row r="28">
      <c r="B28" s="4" t="s">
        <v>144</v>
      </c>
      <c r="D28" s="54">
        <v>76.0</v>
      </c>
      <c r="E28" s="4" t="s">
        <v>145</v>
      </c>
      <c r="F28" s="69">
        <f>SUM(F3:F26)</f>
        <v>19200</v>
      </c>
    </row>
    <row r="30">
      <c r="B30" s="1" t="s">
        <v>146</v>
      </c>
      <c r="C30" s="2"/>
      <c r="D30" s="2"/>
      <c r="E30" s="2"/>
      <c r="F30" s="2"/>
      <c r="G30" s="2"/>
      <c r="H30" s="2"/>
    </row>
    <row r="31">
      <c r="B31" s="15" t="s">
        <v>77</v>
      </c>
      <c r="C31" s="15" t="s">
        <v>101</v>
      </c>
      <c r="D31" s="15" t="s">
        <v>134</v>
      </c>
      <c r="E31" s="15" t="s">
        <v>135</v>
      </c>
      <c r="F31" s="32" t="s">
        <v>136</v>
      </c>
      <c r="G31" s="1" t="s">
        <v>147</v>
      </c>
      <c r="H31" s="3"/>
      <c r="J31" s="61"/>
    </row>
    <row r="32">
      <c r="B32" s="59">
        <v>45602.0</v>
      </c>
      <c r="C32" s="6" t="s">
        <v>148</v>
      </c>
      <c r="D32" s="6">
        <v>2.0</v>
      </c>
      <c r="E32" s="6">
        <v>500.0</v>
      </c>
      <c r="F32" s="60">
        <f t="shared" ref="F32:F33" si="6">E32*D32</f>
        <v>1000</v>
      </c>
      <c r="G32" s="1" t="s">
        <v>147</v>
      </c>
      <c r="H32" s="3"/>
      <c r="J32" s="61">
        <f t="shared" ref="J32:J34" si="7">sum((IF(E32=500, D32*2, 1)))</f>
        <v>4</v>
      </c>
    </row>
    <row r="33">
      <c r="C33" s="6" t="s">
        <v>149</v>
      </c>
      <c r="D33" s="6">
        <v>1.0</v>
      </c>
      <c r="E33" s="6">
        <v>500.0</v>
      </c>
      <c r="F33" s="53">
        <f t="shared" si="6"/>
        <v>500</v>
      </c>
      <c r="G33" s="1" t="s">
        <v>147</v>
      </c>
      <c r="H33" s="3"/>
      <c r="J33" s="61">
        <f t="shared" si="7"/>
        <v>2</v>
      </c>
    </row>
    <row r="34">
      <c r="C34" s="6" t="s">
        <v>150</v>
      </c>
      <c r="D34" s="6">
        <v>4.0</v>
      </c>
      <c r="E34" s="6">
        <v>500.0</v>
      </c>
      <c r="F34" s="6">
        <v>2000.0</v>
      </c>
      <c r="G34" s="1" t="s">
        <v>147</v>
      </c>
      <c r="H34" s="3"/>
      <c r="J34" s="61">
        <f t="shared" si="7"/>
        <v>8</v>
      </c>
    </row>
    <row r="35">
      <c r="J35" s="53">
        <f>SUM(J32:J34)</f>
        <v>14</v>
      </c>
    </row>
    <row r="36">
      <c r="B36" s="4" t="s">
        <v>144</v>
      </c>
      <c r="D36" s="54">
        <f>J35</f>
        <v>14</v>
      </c>
      <c r="E36" s="4" t="s">
        <v>145</v>
      </c>
      <c r="F36" s="69">
        <f>SUM(F32:F34)</f>
        <v>3500</v>
      </c>
    </row>
    <row r="38">
      <c r="B38" s="70" t="s">
        <v>151</v>
      </c>
      <c r="C38" s="3"/>
      <c r="D38" s="18">
        <f>SUM(D28+D36)</f>
        <v>90</v>
      </c>
    </row>
    <row r="40">
      <c r="B40" s="1" t="s">
        <v>4</v>
      </c>
      <c r="C40" s="3"/>
      <c r="D40" s="71">
        <f>SUM(F28+F36)</f>
        <v>22700</v>
      </c>
    </row>
    <row r="43">
      <c r="B43" s="72" t="s">
        <v>152</v>
      </c>
      <c r="C43" s="73"/>
      <c r="D43" s="74"/>
    </row>
    <row r="44">
      <c r="B44" s="75"/>
      <c r="C44" s="6" t="s">
        <v>4</v>
      </c>
      <c r="D44" s="76">
        <f>D40</f>
        <v>22700</v>
      </c>
    </row>
    <row r="45">
      <c r="B45" s="77" t="s">
        <v>153</v>
      </c>
      <c r="C45" s="6" t="s">
        <v>154</v>
      </c>
      <c r="D45" s="76">
        <f>'Entradas y Salidas de Venta de '!G38</f>
        <v>16115</v>
      </c>
    </row>
    <row r="46">
      <c r="B46" s="78"/>
      <c r="C46" s="79" t="s">
        <v>155</v>
      </c>
      <c r="D46" s="80">
        <f>D44-D45</f>
        <v>6585</v>
      </c>
    </row>
  </sheetData>
  <mergeCells count="12">
    <mergeCell ref="B28:C28"/>
    <mergeCell ref="B36:C36"/>
    <mergeCell ref="B38:C38"/>
    <mergeCell ref="B40:C40"/>
    <mergeCell ref="B43:D43"/>
    <mergeCell ref="B1:H1"/>
    <mergeCell ref="A26:C26"/>
    <mergeCell ref="B30:H30"/>
    <mergeCell ref="G31:H31"/>
    <mergeCell ref="G32:H32"/>
    <mergeCell ref="G33:H33"/>
    <mergeCell ref="G34:H3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3" max="3" width="25.63"/>
  </cols>
  <sheetData>
    <row r="2">
      <c r="A2" s="6" t="s">
        <v>156</v>
      </c>
    </row>
    <row r="3">
      <c r="A3" s="4" t="s">
        <v>157</v>
      </c>
      <c r="C3" s="6" t="s">
        <v>158</v>
      </c>
    </row>
    <row r="4">
      <c r="A4" s="6">
        <v>16115.0</v>
      </c>
    </row>
    <row r="5">
      <c r="C5" s="81"/>
      <c r="D5" s="81"/>
      <c r="E5" s="81"/>
      <c r="F5" s="81"/>
      <c r="G5" s="81"/>
      <c r="H5" s="81"/>
      <c r="I5" s="81"/>
      <c r="J5" s="81"/>
      <c r="K5" s="81"/>
    </row>
    <row r="6">
      <c r="A6" s="4" t="s">
        <v>159</v>
      </c>
      <c r="C6" s="82" t="s">
        <v>134</v>
      </c>
      <c r="D6" s="82">
        <v>40.0</v>
      </c>
      <c r="E6" s="6">
        <v>45.0</v>
      </c>
      <c r="F6" s="82">
        <v>50.0</v>
      </c>
      <c r="G6" s="82">
        <v>60.0</v>
      </c>
      <c r="H6" s="82">
        <v>65.0</v>
      </c>
      <c r="I6" s="82">
        <v>70.0</v>
      </c>
      <c r="J6" s="82">
        <v>75.0</v>
      </c>
      <c r="K6" s="82">
        <v>80.0</v>
      </c>
      <c r="L6" s="82">
        <v>100.0</v>
      </c>
    </row>
    <row r="7">
      <c r="A7" s="6">
        <v>500.0</v>
      </c>
      <c r="C7" s="82" t="s">
        <v>160</v>
      </c>
      <c r="D7" s="81">
        <f t="shared" ref="D7:L7" si="1">$A$4/D6</f>
        <v>402.875</v>
      </c>
      <c r="E7" s="81">
        <f t="shared" si="1"/>
        <v>358.1111111</v>
      </c>
      <c r="F7" s="81">
        <f t="shared" si="1"/>
        <v>322.3</v>
      </c>
      <c r="G7" s="81">
        <f t="shared" si="1"/>
        <v>268.5833333</v>
      </c>
      <c r="H7" s="81">
        <f t="shared" si="1"/>
        <v>247.9230769</v>
      </c>
      <c r="I7" s="81">
        <f t="shared" si="1"/>
        <v>230.2142857</v>
      </c>
      <c r="J7" s="81">
        <f t="shared" si="1"/>
        <v>214.8666667</v>
      </c>
      <c r="K7" s="81">
        <f t="shared" si="1"/>
        <v>201.4375</v>
      </c>
      <c r="L7" s="81">
        <f t="shared" si="1"/>
        <v>161.15</v>
      </c>
    </row>
    <row r="8">
      <c r="C8" s="82"/>
      <c r="D8" s="81">
        <f t="shared" ref="D8:L8" si="2">$A$7-(($A$4/D6))</f>
        <v>97.125</v>
      </c>
      <c r="E8" s="81">
        <f t="shared" si="2"/>
        <v>141.8888889</v>
      </c>
      <c r="F8" s="81">
        <f t="shared" si="2"/>
        <v>177.7</v>
      </c>
      <c r="G8" s="81">
        <f t="shared" si="2"/>
        <v>231.4166667</v>
      </c>
      <c r="H8" s="81">
        <f t="shared" si="2"/>
        <v>252.0769231</v>
      </c>
      <c r="I8" s="81">
        <f t="shared" si="2"/>
        <v>269.7857143</v>
      </c>
      <c r="J8" s="81">
        <f t="shared" si="2"/>
        <v>285.1333333</v>
      </c>
      <c r="K8" s="81">
        <f t="shared" si="2"/>
        <v>298.5625</v>
      </c>
      <c r="L8" s="81">
        <f t="shared" si="2"/>
        <v>338.85</v>
      </c>
    </row>
    <row r="9">
      <c r="C9" s="83" t="s">
        <v>161</v>
      </c>
      <c r="D9" s="84">
        <f t="shared" ref="D9:L9" si="3">D6*D8</f>
        <v>3885</v>
      </c>
      <c r="E9" s="84">
        <f t="shared" si="3"/>
        <v>6385</v>
      </c>
      <c r="F9" s="84">
        <f t="shared" si="3"/>
        <v>8885</v>
      </c>
      <c r="G9" s="84">
        <f t="shared" si="3"/>
        <v>13885</v>
      </c>
      <c r="H9" s="84">
        <f t="shared" si="3"/>
        <v>16385</v>
      </c>
      <c r="I9" s="84">
        <f t="shared" si="3"/>
        <v>18885</v>
      </c>
      <c r="J9" s="84">
        <f t="shared" si="3"/>
        <v>21385</v>
      </c>
      <c r="K9" s="84">
        <f t="shared" si="3"/>
        <v>23885</v>
      </c>
      <c r="L9" s="84">
        <f t="shared" si="3"/>
        <v>33885</v>
      </c>
    </row>
    <row r="10">
      <c r="A10" s="53">
        <f>A4/D6</f>
        <v>402.875</v>
      </c>
      <c r="D10" s="85"/>
    </row>
    <row r="12">
      <c r="A12" s="86"/>
      <c r="F12" s="6" t="s">
        <v>162</v>
      </c>
    </row>
    <row r="13">
      <c r="G13" s="4" t="s">
        <v>163</v>
      </c>
    </row>
    <row r="14">
      <c r="G14" s="53">
        <f>A4</f>
        <v>16115</v>
      </c>
    </row>
    <row r="15">
      <c r="E15" s="4"/>
      <c r="F15" s="85"/>
      <c r="G15" s="4" t="s">
        <v>159</v>
      </c>
      <c r="H15" s="85"/>
      <c r="I15" s="85"/>
      <c r="J15" s="85"/>
      <c r="K15" s="85"/>
      <c r="L15" s="85"/>
    </row>
    <row r="16">
      <c r="E16" s="4"/>
      <c r="F16" s="85"/>
      <c r="G16" s="6">
        <v>500.0</v>
      </c>
      <c r="H16" s="85"/>
      <c r="I16" s="85"/>
      <c r="J16" s="85"/>
      <c r="K16" s="85"/>
      <c r="L16" s="85"/>
    </row>
    <row r="18">
      <c r="G18" s="4" t="s">
        <v>164</v>
      </c>
      <c r="H18" s="8"/>
      <c r="I18" s="8">
        <f>G14/G16</f>
        <v>32.23</v>
      </c>
    </row>
    <row r="19">
      <c r="I19" s="53">
        <f>I18*2</f>
        <v>64.46</v>
      </c>
    </row>
    <row r="27">
      <c r="F27" s="87"/>
    </row>
    <row r="28">
      <c r="F28" s="87"/>
    </row>
  </sheetData>
  <mergeCells count="2">
    <mergeCell ref="C3:K3"/>
    <mergeCell ref="A12:C17"/>
  </mergeCells>
  <drawing r:id="rId1"/>
</worksheet>
</file>